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525" activeTab="0"/>
  </bookViews>
  <sheets>
    <sheet name="B07" sheetId="1" r:id="rId1"/>
    <sheet name="B06" sheetId="2" r:id="rId2"/>
  </sheets>
  <definedNames>
    <definedName name="_xlfn.COUNTIFS" hidden="1">#NAME?</definedName>
    <definedName name="_xlfn.SUMIFS" hidden="1">#NAME?</definedName>
    <definedName name="data">#REF!</definedName>
    <definedName name="diaban">#REF!</definedName>
    <definedName name="h">#REF!</definedName>
    <definedName name="nguyennhan">#REF!</definedName>
    <definedName name="PLAN">#REF!</definedName>
    <definedName name="_xlnm.Print_Titles" localSheetId="1">'B06'!$6:$10</definedName>
    <definedName name="_xlnm.Print_Titles" localSheetId="0">'B07'!$6:$10</definedName>
    <definedName name="T_thai_HS">#REF!</definedName>
    <definedName name="thhanh2">#REF!</definedName>
    <definedName name="thihanh">#REF!</definedName>
    <definedName name="viec">#REF!</definedName>
  </definedNames>
  <calcPr fullCalcOnLoad="1"/>
</workbook>
</file>

<file path=xl/sharedStrings.xml><?xml version="1.0" encoding="utf-8"?>
<sst xmlns="http://schemas.openxmlformats.org/spreadsheetml/2006/main" count="414" uniqueCount="199">
  <si>
    <t>Biểu số: 06/TK-THA</t>
  </si>
  <si>
    <t xml:space="preserve">   KẾT QUẢ THI HÀNH ÁN DÂN SỰ TÍNH BẰNG VIỆC </t>
  </si>
  <si>
    <t>Đơn vị  báo cáo:</t>
  </si>
  <si>
    <t>Ban hành theo TT số: 08/2015/TT-BTP</t>
  </si>
  <si>
    <t xml:space="preserve">CHIA THEO CƠ QUAN THI HÀNH ÁN VÀ CHẤP HÀNH VIÊN </t>
  </si>
  <si>
    <t>CỤC THADS TỈNH PHÚ THỌ</t>
  </si>
  <si>
    <t>ngày 26 tháng 6 năm 2015</t>
  </si>
  <si>
    <t>Đơn vị nhận báo cáo:</t>
  </si>
  <si>
    <t>Ngày nhận báo cáo:……/….…/……………</t>
  </si>
  <si>
    <t>TỔNG CỤC THI HÀNH ÁN DS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</si>
  <si>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</si>
  <si>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</si>
  <si>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</si>
  <si>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</si>
  <si>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</si>
  <si>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</si>
  <si>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</si>
  <si>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</si>
  <si>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</si>
  <si>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</si>
  <si>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</si>
  <si>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</si>
  <si>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</si>
  <si>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</si>
  <si>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</si>
  <si>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</si>
  <si>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</si>
  <si>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</si>
  <si>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</si>
  <si>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A</t>
  </si>
  <si>
    <t>TOÀN TỈNH</t>
  </si>
  <si>
    <t>I</t>
  </si>
  <si>
    <t>CỤC THADS TỈNH</t>
  </si>
  <si>
    <t>1</t>
  </si>
  <si>
    <t>Nguyễn Văn Hoa</t>
  </si>
  <si>
    <t>2</t>
  </si>
  <si>
    <t>Quách Hữu Quang</t>
  </si>
  <si>
    <t>3</t>
  </si>
  <si>
    <t>Phạm Thành Đoan</t>
  </si>
  <si>
    <t>4</t>
  </si>
  <si>
    <t>Cù Xuân Dưỡng</t>
  </si>
  <si>
    <t>5</t>
  </si>
  <si>
    <t>Nguyễn Quang Ngọc</t>
  </si>
  <si>
    <t>6</t>
  </si>
  <si>
    <t>Đặng Xuân Quang</t>
  </si>
  <si>
    <t>7</t>
  </si>
  <si>
    <t>Nguyễn Minh Quốc</t>
  </si>
  <si>
    <t>8</t>
  </si>
  <si>
    <t>Vũ Thị Bào</t>
  </si>
  <si>
    <t>9</t>
  </si>
  <si>
    <t>Đoàn Thị Hà</t>
  </si>
  <si>
    <t>10</t>
  </si>
  <si>
    <t>Nguyễn Công Kiên</t>
  </si>
  <si>
    <t>11</t>
  </si>
  <si>
    <t>Nguyễn Kim Oanh</t>
  </si>
  <si>
    <t>II</t>
  </si>
  <si>
    <t>CÁC CHI CỤC</t>
  </si>
  <si>
    <t>VIỆT TRÌ</t>
  </si>
  <si>
    <t>1,1</t>
  </si>
  <si>
    <t>Nguyễn T Bích Lương</t>
  </si>
  <si>
    <t>1,2</t>
  </si>
  <si>
    <t>Nguyễn Tiến Đạt</t>
  </si>
  <si>
    <t>1,3</t>
  </si>
  <si>
    <t>Nguyễn Văn Tiến</t>
  </si>
  <si>
    <t>1,4</t>
  </si>
  <si>
    <t>Ngô Mạnh Cường</t>
  </si>
  <si>
    <t>1,5</t>
  </si>
  <si>
    <t>Nguyễn Trung Kiên</t>
  </si>
  <si>
    <t>1,6</t>
  </si>
  <si>
    <t>Hoàng Quân</t>
  </si>
  <si>
    <t>1,7</t>
  </si>
  <si>
    <t>Trần Văn Hạnh</t>
  </si>
  <si>
    <t>1,8</t>
  </si>
  <si>
    <t>Đinh Bá Vũ</t>
  </si>
  <si>
    <t>1,9</t>
  </si>
  <si>
    <t>Nguyễn Xuân Thư</t>
  </si>
  <si>
    <t>1,10</t>
  </si>
  <si>
    <t>PHÙ NINH</t>
  </si>
  <si>
    <t>2,1</t>
  </si>
  <si>
    <t>Nguyễn Ngọc Điển</t>
  </si>
  <si>
    <t>2,2</t>
  </si>
  <si>
    <t>Nguyễn Tiến Văn</t>
  </si>
  <si>
    <t>2,3</t>
  </si>
  <si>
    <t>Nguyễn T K Nguyệt</t>
  </si>
  <si>
    <t>2,4</t>
  </si>
  <si>
    <t>Đỗ Hồng Quang</t>
  </si>
  <si>
    <t>2,5</t>
  </si>
  <si>
    <t>Nguyễn Công Đoàn</t>
  </si>
  <si>
    <t>LÂM THAO</t>
  </si>
  <si>
    <t>3,1</t>
  </si>
  <si>
    <t>Hà Xuân Sơn</t>
  </si>
  <si>
    <t>3,2</t>
  </si>
  <si>
    <t>3,3</t>
  </si>
  <si>
    <t>Hoàng Văn Khoa</t>
  </si>
  <si>
    <t>3,4</t>
  </si>
  <si>
    <t>Nguyễn Văn Luật</t>
  </si>
  <si>
    <t>3,5</t>
  </si>
  <si>
    <t>Nguyễn T.K Nguyệt</t>
  </si>
  <si>
    <t>TX PHÚ THỌ</t>
  </si>
  <si>
    <t>4,1</t>
  </si>
  <si>
    <t xml:space="preserve"> Hoàng Quốc Tuấn</t>
  </si>
  <si>
    <t>4,2</t>
  </si>
  <si>
    <t xml:space="preserve"> Trần Hải Phương</t>
  </si>
  <si>
    <t>4,3</t>
  </si>
  <si>
    <t xml:space="preserve"> Nguyễn Quốc Hùng</t>
  </si>
  <si>
    <t>4,4</t>
  </si>
  <si>
    <t xml:space="preserve"> Nguyễn Thành Nam</t>
  </si>
  <si>
    <t>ĐOAN HÙNG</t>
  </si>
  <si>
    <t>5,1</t>
  </si>
  <si>
    <t>Ngô Ngọc Lượng</t>
  </si>
  <si>
    <t>5,2</t>
  </si>
  <si>
    <t>Quách Hữu Việt</t>
  </si>
  <si>
    <t>5,3</t>
  </si>
  <si>
    <t>Nguyễn Thị Thu</t>
  </si>
  <si>
    <t>5,4</t>
  </si>
  <si>
    <t>Trần Đình Quang</t>
  </si>
  <si>
    <t>HẠ HOÀ</t>
  </si>
  <si>
    <t>6,1</t>
  </si>
  <si>
    <t>Phạm Thị Mai Hương</t>
  </si>
  <si>
    <t>6,2</t>
  </si>
  <si>
    <t>Lê Văn Minh</t>
  </si>
  <si>
    <t>6,3</t>
  </si>
  <si>
    <t>Nguyễn Anh Tuấn</t>
  </si>
  <si>
    <t>TAM NÔNG</t>
  </si>
  <si>
    <t>7,1</t>
  </si>
  <si>
    <t>Nguyễn Xuân Yêm</t>
  </si>
  <si>
    <t>7,2</t>
  </si>
  <si>
    <t>Trần Minh Ngọc</t>
  </si>
  <si>
    <t>7,3</t>
  </si>
  <si>
    <t>THANH BA</t>
  </si>
  <si>
    <t>8,1</t>
  </si>
  <si>
    <t>Trần Mạnh Thắng</t>
  </si>
  <si>
    <t>8,2</t>
  </si>
  <si>
    <t>Đỗ Việt Phương</t>
  </si>
  <si>
    <t>8,3</t>
  </si>
  <si>
    <t>Phạm Quang Chung</t>
  </si>
  <si>
    <t>8,4</t>
  </si>
  <si>
    <t>Hoàng Văn oanh</t>
  </si>
  <si>
    <t>CẨM KHÊ</t>
  </si>
  <si>
    <t>9,1</t>
  </si>
  <si>
    <t>Đỗ Lưu Chuyền</t>
  </si>
  <si>
    <t>9,2</t>
  </si>
  <si>
    <t>Hoàng T.Hoài Nam</t>
  </si>
  <si>
    <t>9,3</t>
  </si>
  <si>
    <t>Nguyễn Kim Ngọc</t>
  </si>
  <si>
    <t>9,4</t>
  </si>
  <si>
    <t>Nguyễn Phúc lộc</t>
  </si>
  <si>
    <t>THANH THUỶ</t>
  </si>
  <si>
    <t>10,1</t>
  </si>
  <si>
    <t>Ngô Quý Độ</t>
  </si>
  <si>
    <t>10,2</t>
  </si>
  <si>
    <t>Hà Tuấn Anh</t>
  </si>
  <si>
    <t>10,3</t>
  </si>
  <si>
    <t>Nguyễn Kim Giang</t>
  </si>
  <si>
    <t>10.4</t>
  </si>
  <si>
    <t>THANH SƠN</t>
  </si>
  <si>
    <t>11,1</t>
  </si>
  <si>
    <t>Lê Quang Lâm</t>
  </si>
  <si>
    <t>11,2</t>
  </si>
  <si>
    <t>Đinh Ngọc Lam</t>
  </si>
  <si>
    <t>11,3</t>
  </si>
  <si>
    <t>Bùi Vĩnh Bảo</t>
  </si>
  <si>
    <t>11,4</t>
  </si>
  <si>
    <t>Hoàng Thị Dung</t>
  </si>
  <si>
    <t>12</t>
  </si>
  <si>
    <t>YÊN LẬP</t>
  </si>
  <si>
    <t>12,1</t>
  </si>
  <si>
    <t>Nguyễn Khả Vết</t>
  </si>
  <si>
    <t>12,2</t>
  </si>
  <si>
    <t>Nguyễn Đức Hoàn</t>
  </si>
  <si>
    <t>12,3</t>
  </si>
  <si>
    <t>Nguyễn Ngọc Hưng</t>
  </si>
  <si>
    <t>13</t>
  </si>
  <si>
    <t>TÂN SƠN</t>
  </si>
  <si>
    <t>13,1</t>
  </si>
  <si>
    <t>Nguyễn Mạnh Hùng</t>
  </si>
  <si>
    <t>13,2</t>
  </si>
  <si>
    <t>Nguyễn Quốc Hưng</t>
  </si>
  <si>
    <t>Người lập biểu</t>
  </si>
  <si>
    <t>KT.CỤC TRƯỞNG</t>
  </si>
  <si>
    <t>PHÓ CỤC TRƯỞNG</t>
  </si>
  <si>
    <t>Nguyễn Thị Việt Hà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</si>
  <si>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</si>
  <si>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</si>
  <si>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</si>
  <si>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Biểu số: 07/TK-THA</t>
  </si>
  <si>
    <t xml:space="preserve">   KẾT QUẢ THI HÀNH ÁN DÂN SỰ TÍNH BẰNG TIỀN </t>
  </si>
  <si>
    <t>Đơn vị  báo cáo</t>
  </si>
  <si>
    <t>Đơn vị nhận báo cáo</t>
  </si>
  <si>
    <t>Đơn vị tính: 1.000 VN đồng</t>
  </si>
  <si>
    <t>Tỷ lệ: 
( %) (xong  + đình chỉ+ giảm)/ Có điều kiện * 100%</t>
  </si>
  <si>
    <t>Giảm thi hành án</t>
  </si>
  <si>
    <t>Nguyễn TK Nguyệt</t>
  </si>
  <si>
    <t>.</t>
  </si>
  <si>
    <t>HẠ HÒA</t>
  </si>
  <si>
    <t>Phạm T Mai Hương</t>
  </si>
  <si>
    <t xml:space="preserve">Hoàng Văn Oanh </t>
  </si>
  <si>
    <t xml:space="preserve">  </t>
  </si>
  <si>
    <t>Luỹ kế 6 tháng năm 2017 (Từ 01/10/2016 đến 31/3/2017)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</si>
</sst>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\(0\)"/>
    <numFmt numFmtId="202" formatCode="dd\-mm\-yyyy"/>
    <numFmt numFmtId="203" formatCode="[$-1010000]d/m/yyyy;@"/>
    <numFmt numFmtId="204" formatCode="mmm\-yyyy"/>
    <numFmt numFmtId="205" formatCode="[$-409]dd\ mmmm\,\ yyyy"/>
    <numFmt numFmtId="206" formatCode="[$-101042A]d\ mmmm\ yyyy;@"/>
    <numFmt numFmtId="207" formatCode="[$-42A]dd\ mmmm\ yyyy"/>
    <numFmt numFmtId="208" formatCode="dd\ mm\,\ yyyy"/>
    <numFmt numFmtId="209" formatCode="mmm/yyyy"/>
    <numFmt numFmtId="210" formatCode="\6\4"/>
    <numFmt numFmtId="211" formatCode="#,##0_ ;[Red]\-#,##0\ "/>
    <numFmt numFmtId="212" formatCode="0_ ;[Red]\-0\ "/>
    <numFmt numFmtId="213" formatCode="[$-409]mmmm\ \-\ yyyy;@"/>
    <numFmt numFmtId="214" formatCode="ddd"/>
    <numFmt numFmtId="215" formatCode="d"/>
    <numFmt numFmtId="216" formatCode="0.00_ ;[Red]\-0.00\ "/>
    <numFmt numFmtId="217" formatCode="0.00;[Red]0.00"/>
    <numFmt numFmtId="218" formatCode="#,##0_ ;\-#,##0\ "/>
    <numFmt numFmtId="219" formatCode="#,##0;[Red]#,##0"/>
    <numFmt numFmtId="220" formatCode="0.0%"/>
    <numFmt numFmtId="221" formatCode="_-* #,##0\ _₫_-;\-* #,##0\ _₫_-;_-* &quot;-&quot;??\ _₫_-;_-@_-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4"/>
      <color indexed="9"/>
      <name val="Times New Roman"/>
      <family val="2"/>
    </font>
    <font>
      <sz val="11"/>
      <color indexed="20"/>
      <name val="Calibri"/>
      <family val="2"/>
    </font>
    <font>
      <sz val="14"/>
      <color indexed="20"/>
      <name val="Times New Roman"/>
      <family val="2"/>
    </font>
    <font>
      <b/>
      <sz val="11"/>
      <color indexed="52"/>
      <name val="Calibri"/>
      <family val="2"/>
    </font>
    <font>
      <b/>
      <sz val="14"/>
      <color indexed="52"/>
      <name val="Times New Roman"/>
      <family val="2"/>
    </font>
    <font>
      <b/>
      <sz val="11"/>
      <color indexed="9"/>
      <name val="Calibri"/>
      <family val="2"/>
    </font>
    <font>
      <b/>
      <sz val="14"/>
      <color indexed="9"/>
      <name val="Times New Roman"/>
      <family val="2"/>
    </font>
    <font>
      <i/>
      <sz val="11"/>
      <color indexed="23"/>
      <name val="Calibri"/>
      <family val="2"/>
    </font>
    <font>
      <i/>
      <sz val="14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sz val="14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4"/>
      <color indexed="62"/>
      <name val="Times New Roman"/>
      <family val="2"/>
    </font>
    <font>
      <sz val="11"/>
      <color indexed="52"/>
      <name val="Calibri"/>
      <family val="2"/>
    </font>
    <font>
      <sz val="14"/>
      <color indexed="52"/>
      <name val="Times New Roman"/>
      <family val="2"/>
    </font>
    <font>
      <sz val="11"/>
      <color indexed="60"/>
      <name val="Calibri"/>
      <family val="2"/>
    </font>
    <font>
      <sz val="14"/>
      <color indexed="60"/>
      <name val="Times New Roman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2"/>
    </font>
    <font>
      <sz val="11"/>
      <color indexed="10"/>
      <name val="Calibri"/>
      <family val="2"/>
    </font>
    <font>
      <sz val="14"/>
      <color indexed="10"/>
      <name val="Times New Roman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9" fontId="0" fillId="24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0" fillId="25" borderId="0" xfId="0" applyNumberFormat="1" applyFont="1" applyFill="1" applyAlignment="1">
      <alignment/>
    </xf>
    <xf numFmtId="49" fontId="0" fillId="25" borderId="0" xfId="0" applyNumberFormat="1" applyFont="1" applyFill="1" applyBorder="1" applyAlignment="1">
      <alignment wrapText="1"/>
    </xf>
    <xf numFmtId="49" fontId="41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49" fontId="42" fillId="24" borderId="0" xfId="0" applyNumberFormat="1" applyFont="1" applyFill="1" applyAlignment="1">
      <alignment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/>
    </xf>
    <xf numFmtId="9" fontId="0" fillId="24" borderId="10" xfId="0" applyNumberFormat="1" applyFont="1" applyFill="1" applyBorder="1" applyAlignment="1">
      <alignment/>
    </xf>
    <xf numFmtId="49" fontId="0" fillId="25" borderId="11" xfId="0" applyNumberFormat="1" applyFont="1" applyFill="1" applyBorder="1" applyAlignment="1">
      <alignment/>
    </xf>
    <xf numFmtId="49" fontId="37" fillId="24" borderId="11" xfId="0" applyNumberFormat="1" applyFont="1" applyFill="1" applyBorder="1" applyAlignment="1" applyProtection="1">
      <alignment horizontal="center" vertical="center"/>
      <protection/>
    </xf>
    <xf numFmtId="0" fontId="37" fillId="24" borderId="11" xfId="0" applyNumberFormat="1" applyFont="1" applyFill="1" applyBorder="1" applyAlignment="1" applyProtection="1">
      <alignment horizontal="center" vertical="center"/>
      <protection/>
    </xf>
    <xf numFmtId="211" fontId="46" fillId="11" borderId="11" xfId="0" applyNumberFormat="1" applyFont="1" applyFill="1" applyBorder="1" applyAlignment="1" applyProtection="1">
      <alignment horizontal="center" vertical="center"/>
      <protection/>
    </xf>
    <xf numFmtId="211" fontId="46" fillId="11" borderId="11" xfId="0" applyNumberFormat="1" applyFont="1" applyFill="1" applyBorder="1" applyAlignment="1">
      <alignment horizontal="center"/>
    </xf>
    <xf numFmtId="9" fontId="39" fillId="11" borderId="11" xfId="0" applyNumberFormat="1" applyFont="1" applyFill="1" applyBorder="1" applyAlignment="1">
      <alignment/>
    </xf>
    <xf numFmtId="211" fontId="0" fillId="25" borderId="0" xfId="0" applyNumberFormat="1" applyFont="1" applyFill="1" applyAlignment="1">
      <alignment/>
    </xf>
    <xf numFmtId="211" fontId="46" fillId="22" borderId="11" xfId="0" applyNumberFormat="1" applyFont="1" applyFill="1" applyBorder="1" applyAlignment="1" applyProtection="1">
      <alignment horizontal="center" vertical="center"/>
      <protection/>
    </xf>
    <xf numFmtId="211" fontId="46" fillId="22" borderId="11" xfId="0" applyNumberFormat="1" applyFont="1" applyFill="1" applyBorder="1" applyAlignment="1">
      <alignment horizontal="center"/>
    </xf>
    <xf numFmtId="49" fontId="46" fillId="24" borderId="11" xfId="0" applyNumberFormat="1" applyFont="1" applyFill="1" applyBorder="1" applyAlignment="1" applyProtection="1">
      <alignment horizontal="center" vertical="center"/>
      <protection/>
    </xf>
    <xf numFmtId="49" fontId="39" fillId="24" borderId="11" xfId="0" applyNumberFormat="1" applyFont="1" applyFill="1" applyBorder="1" applyAlignment="1" applyProtection="1">
      <alignment vertical="center"/>
      <protection/>
    </xf>
    <xf numFmtId="211" fontId="39" fillId="24" borderId="11" xfId="0" applyNumberFormat="1" applyFont="1" applyFill="1" applyBorder="1" applyAlignment="1" applyProtection="1">
      <alignment horizontal="center" vertical="center"/>
      <protection/>
    </xf>
    <xf numFmtId="211" fontId="39" fillId="24" borderId="11" xfId="138" applyNumberFormat="1" applyFont="1" applyFill="1" applyBorder="1" applyAlignment="1" applyProtection="1">
      <alignment horizontal="center" vertical="center"/>
      <protection/>
    </xf>
    <xf numFmtId="9" fontId="39" fillId="26" borderId="11" xfId="0" applyNumberFormat="1" applyFont="1" applyFill="1" applyBorder="1" applyAlignment="1">
      <alignment/>
    </xf>
    <xf numFmtId="49" fontId="46" fillId="11" borderId="11" xfId="0" applyNumberFormat="1" applyFont="1" applyFill="1" applyBorder="1" applyAlignment="1" applyProtection="1">
      <alignment horizontal="center" vertical="center"/>
      <protection/>
    </xf>
    <xf numFmtId="49" fontId="46" fillId="11" borderId="11" xfId="0" applyNumberFormat="1" applyFont="1" applyFill="1" applyBorder="1" applyAlignment="1" applyProtection="1">
      <alignment vertical="center"/>
      <protection/>
    </xf>
    <xf numFmtId="211" fontId="39" fillId="11" borderId="11" xfId="0" applyNumberFormat="1" applyFont="1" applyFill="1" applyBorder="1" applyAlignment="1" applyProtection="1">
      <alignment horizontal="center" vertical="center"/>
      <protection/>
    </xf>
    <xf numFmtId="211" fontId="46" fillId="11" borderId="11" xfId="0" applyNumberFormat="1" applyFont="1" applyFill="1" applyBorder="1" applyAlignment="1" applyProtection="1">
      <alignment horizontal="center" vertical="center"/>
      <protection/>
    </xf>
    <xf numFmtId="211" fontId="46" fillId="11" borderId="11" xfId="0" applyNumberFormat="1" applyFont="1" applyFill="1" applyBorder="1" applyAlignment="1">
      <alignment horizontal="center"/>
    </xf>
    <xf numFmtId="49" fontId="47" fillId="25" borderId="0" xfId="0" applyNumberFormat="1" applyFont="1" applyFill="1" applyBorder="1" applyAlignment="1">
      <alignment/>
    </xf>
    <xf numFmtId="9" fontId="0" fillId="24" borderId="0" xfId="0" applyNumberFormat="1" applyFont="1" applyFill="1" applyAlignment="1">
      <alignment/>
    </xf>
    <xf numFmtId="49" fontId="49" fillId="20" borderId="0" xfId="0" applyNumberFormat="1" applyFont="1" applyFill="1" applyAlignment="1">
      <alignment horizontal="center" vertical="center"/>
    </xf>
    <xf numFmtId="49" fontId="49" fillId="20" borderId="0" xfId="0" applyNumberFormat="1" applyFont="1" applyFill="1" applyAlignment="1">
      <alignment/>
    </xf>
    <xf numFmtId="49" fontId="49" fillId="25" borderId="0" xfId="0" applyNumberFormat="1" applyFont="1" applyFill="1" applyAlignment="1">
      <alignment/>
    </xf>
    <xf numFmtId="211" fontId="49" fillId="20" borderId="0" xfId="0" applyNumberFormat="1" applyFont="1" applyFill="1" applyAlignment="1">
      <alignment/>
    </xf>
    <xf numFmtId="9" fontId="49" fillId="20" borderId="0" xfId="0" applyNumberFormat="1" applyFont="1" applyFill="1" applyAlignment="1">
      <alignment/>
    </xf>
    <xf numFmtId="9" fontId="0" fillId="25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/>
    </xf>
    <xf numFmtId="0" fontId="0" fillId="25" borderId="0" xfId="0" applyNumberFormat="1" applyFont="1" applyFill="1" applyBorder="1" applyAlignment="1">
      <alignment wrapText="1"/>
    </xf>
    <xf numFmtId="0" fontId="0" fillId="25" borderId="0" xfId="0" applyNumberFormat="1" applyFont="1" applyFill="1" applyBorder="1" applyAlignment="1">
      <alignment/>
    </xf>
    <xf numFmtId="0" fontId="0" fillId="25" borderId="0" xfId="0" applyNumberFormat="1" applyFont="1" applyFill="1" applyAlignment="1">
      <alignment/>
    </xf>
    <xf numFmtId="211" fontId="50" fillId="11" borderId="11" xfId="0" applyNumberFormat="1" applyFont="1" applyFill="1" applyBorder="1" applyAlignment="1" applyProtection="1">
      <alignment horizontal="center" vertical="center"/>
      <protection/>
    </xf>
    <xf numFmtId="211" fontId="50" fillId="11" borderId="11" xfId="0" applyNumberFormat="1" applyFont="1" applyFill="1" applyBorder="1" applyAlignment="1" applyProtection="1">
      <alignment horizontal="center" vertical="center"/>
      <protection/>
    </xf>
    <xf numFmtId="211" fontId="50" fillId="11" borderId="11" xfId="0" applyNumberFormat="1" applyFont="1" applyFill="1" applyBorder="1" applyAlignment="1">
      <alignment horizontal="center"/>
    </xf>
    <xf numFmtId="9" fontId="50" fillId="11" borderId="11" xfId="0" applyNumberFormat="1" applyFont="1" applyFill="1" applyBorder="1" applyAlignment="1">
      <alignment/>
    </xf>
    <xf numFmtId="211" fontId="50" fillId="22" borderId="11" xfId="0" applyNumberFormat="1" applyFont="1" applyFill="1" applyBorder="1" applyAlignment="1" applyProtection="1">
      <alignment horizontal="center" vertical="center"/>
      <protection/>
    </xf>
    <xf numFmtId="211" fontId="50" fillId="22" borderId="11" xfId="0" applyNumberFormat="1" applyFont="1" applyFill="1" applyBorder="1" applyAlignment="1">
      <alignment horizontal="center"/>
    </xf>
    <xf numFmtId="49" fontId="39" fillId="25" borderId="0" xfId="0" applyNumberFormat="1" applyFont="1" applyFill="1" applyAlignment="1">
      <alignment/>
    </xf>
    <xf numFmtId="49" fontId="46" fillId="24" borderId="11" xfId="0" applyNumberFormat="1" applyFont="1" applyFill="1" applyBorder="1" applyAlignment="1" applyProtection="1">
      <alignment horizontal="center" vertical="center"/>
      <protection/>
    </xf>
    <xf numFmtId="49" fontId="37" fillId="24" borderId="11" xfId="0" applyNumberFormat="1" applyFont="1" applyFill="1" applyBorder="1" applyAlignment="1" applyProtection="1">
      <alignment horizontal="left" vertical="center"/>
      <protection/>
    </xf>
    <xf numFmtId="211" fontId="51" fillId="24" borderId="11" xfId="0" applyNumberFormat="1" applyFont="1" applyFill="1" applyBorder="1" applyAlignment="1" applyProtection="1">
      <alignment horizontal="center" vertical="center"/>
      <protection/>
    </xf>
    <xf numFmtId="211" fontId="51" fillId="24" borderId="11" xfId="138" applyNumberFormat="1" applyFont="1" applyFill="1" applyBorder="1" applyAlignment="1" applyProtection="1">
      <alignment horizontal="center" vertical="center"/>
      <protection/>
    </xf>
    <xf numFmtId="9" fontId="50" fillId="26" borderId="11" xfId="0" applyNumberFormat="1" applyFont="1" applyFill="1" applyBorder="1" applyAlignment="1">
      <alignment/>
    </xf>
    <xf numFmtId="49" fontId="44" fillId="24" borderId="12" xfId="0" applyNumberFormat="1" applyFont="1" applyFill="1" applyBorder="1" applyAlignment="1">
      <alignment horizontal="center" vertical="center" wrapText="1"/>
    </xf>
    <xf numFmtId="49" fontId="46" fillId="11" borderId="11" xfId="0" applyNumberFormat="1" applyFont="1" applyFill="1" applyBorder="1" applyAlignment="1" applyProtection="1">
      <alignment horizontal="center" vertical="center"/>
      <protection/>
    </xf>
    <xf numFmtId="49" fontId="46" fillId="11" borderId="11" xfId="0" applyNumberFormat="1" applyFont="1" applyFill="1" applyBorder="1" applyAlignment="1" applyProtection="1">
      <alignment horizontal="left" vertical="center"/>
      <protection/>
    </xf>
    <xf numFmtId="49" fontId="39" fillId="24" borderId="11" xfId="0" applyNumberFormat="1" applyFont="1" applyFill="1" applyBorder="1" applyAlignment="1" applyProtection="1">
      <alignment horizontal="left" vertical="center"/>
      <protection/>
    </xf>
    <xf numFmtId="0" fontId="46" fillId="20" borderId="0" xfId="0" applyNumberFormat="1" applyFont="1" applyFill="1" applyAlignment="1">
      <alignment/>
    </xf>
    <xf numFmtId="0" fontId="49" fillId="25" borderId="0" xfId="0" applyNumberFormat="1" applyFont="1" applyFill="1" applyAlignment="1">
      <alignment/>
    </xf>
    <xf numFmtId="211" fontId="46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center" vertical="center"/>
    </xf>
    <xf numFmtId="49" fontId="0" fillId="20" borderId="0" xfId="0" applyNumberFormat="1" applyFont="1" applyFill="1" applyAlignment="1">
      <alignment/>
    </xf>
    <xf numFmtId="9" fontId="0" fillId="20" borderId="0" xfId="0" applyNumberFormat="1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46" fillId="0" borderId="11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 applyProtection="1">
      <alignment horizontal="left" vertical="center"/>
      <protection/>
    </xf>
    <xf numFmtId="211" fontId="50" fillId="0" borderId="11" xfId="0" applyNumberFormat="1" applyFont="1" applyFill="1" applyBorder="1" applyAlignment="1" applyProtection="1">
      <alignment horizontal="center" vertical="center"/>
      <protection/>
    </xf>
    <xf numFmtId="211" fontId="51" fillId="0" borderId="11" xfId="0" applyNumberFormat="1" applyFont="1" applyFill="1" applyBorder="1" applyAlignment="1" applyProtection="1">
      <alignment horizontal="center" vertical="center"/>
      <protection/>
    </xf>
    <xf numFmtId="211" fontId="50" fillId="0" borderId="11" xfId="0" applyNumberFormat="1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/>
    </xf>
    <xf numFmtId="211" fontId="0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/>
    </xf>
    <xf numFmtId="49" fontId="48" fillId="0" borderId="0" xfId="0" applyNumberFormat="1" applyFont="1" applyFill="1" applyBorder="1" applyAlignment="1">
      <alignment/>
    </xf>
    <xf numFmtId="49" fontId="45" fillId="0" borderId="11" xfId="0" applyNumberFormat="1" applyFont="1" applyFill="1" applyBorder="1" applyAlignment="1" applyProtection="1">
      <alignment horizontal="left" vertical="center"/>
      <protection/>
    </xf>
    <xf numFmtId="211" fontId="51" fillId="0" borderId="11" xfId="138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49" fontId="39" fillId="0" borderId="11" xfId="0" applyNumberFormat="1" applyFont="1" applyFill="1" applyBorder="1" applyAlignment="1" applyProtection="1">
      <alignment horizontal="left" vertical="center"/>
      <protection/>
    </xf>
    <xf numFmtId="49" fontId="46" fillId="0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 applyProtection="1">
      <alignment horizontal="left" vertical="center" wrapText="1"/>
      <protection/>
    </xf>
    <xf numFmtId="211" fontId="46" fillId="0" borderId="11" xfId="0" applyNumberFormat="1" applyFont="1" applyFill="1" applyBorder="1" applyAlignment="1" applyProtection="1">
      <alignment horizontal="center" vertical="center"/>
      <protection/>
    </xf>
    <xf numFmtId="211" fontId="46" fillId="0" borderId="11" xfId="0" applyNumberFormat="1" applyFont="1" applyFill="1" applyBorder="1" applyAlignment="1">
      <alignment horizontal="center"/>
    </xf>
    <xf numFmtId="9" fontId="39" fillId="0" borderId="11" xfId="0" applyNumberFormat="1" applyFont="1" applyFill="1" applyBorder="1" applyAlignment="1">
      <alignment/>
    </xf>
    <xf numFmtId="49" fontId="46" fillId="0" borderId="11" xfId="0" applyNumberFormat="1" applyFont="1" applyFill="1" applyBorder="1" applyAlignment="1" applyProtection="1">
      <alignment horizontal="center" vertical="center"/>
      <protection/>
    </xf>
    <xf numFmtId="49" fontId="46" fillId="0" borderId="11" xfId="0" applyNumberFormat="1" applyFont="1" applyFill="1" applyBorder="1" applyAlignment="1" applyProtection="1">
      <alignment vertical="center"/>
      <protection/>
    </xf>
    <xf numFmtId="9" fontId="39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 applyProtection="1">
      <alignment vertical="center"/>
      <protection/>
    </xf>
    <xf numFmtId="211" fontId="39" fillId="0" borderId="11" xfId="0" applyNumberFormat="1" applyFont="1" applyFill="1" applyBorder="1" applyAlignment="1" applyProtection="1">
      <alignment horizontal="center" vertical="center"/>
      <protection/>
    </xf>
    <xf numFmtId="211" fontId="39" fillId="0" borderId="11" xfId="138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>
      <alignment/>
    </xf>
    <xf numFmtId="49" fontId="46" fillId="0" borderId="11" xfId="0" applyNumberFormat="1" applyFont="1" applyFill="1" applyBorder="1" applyAlignment="1" applyProtection="1">
      <alignment horizontal="left" vertical="center"/>
      <protection/>
    </xf>
    <xf numFmtId="49" fontId="49" fillId="20" borderId="0" xfId="0" applyNumberFormat="1" applyFont="1" applyFill="1" applyAlignment="1">
      <alignment horizontal="center"/>
    </xf>
    <xf numFmtId="49" fontId="49" fillId="20" borderId="0" xfId="0" applyNumberFormat="1" applyFont="1" applyFill="1" applyAlignment="1">
      <alignment horizontal="center" vertical="center"/>
    </xf>
    <xf numFmtId="49" fontId="45" fillId="24" borderId="14" xfId="0" applyNumberFormat="1" applyFont="1" applyFill="1" applyBorder="1" applyAlignment="1">
      <alignment horizontal="center" vertical="center" wrapText="1"/>
    </xf>
    <xf numFmtId="49" fontId="45" fillId="24" borderId="15" xfId="0" applyNumberFormat="1" applyFont="1" applyFill="1" applyBorder="1" applyAlignment="1">
      <alignment horizontal="center" vertical="center" wrapText="1"/>
    </xf>
    <xf numFmtId="49" fontId="45" fillId="24" borderId="16" xfId="0" applyNumberFormat="1" applyFont="1" applyFill="1" applyBorder="1" applyAlignment="1">
      <alignment horizontal="center" vertical="center" wrapText="1"/>
    </xf>
    <xf numFmtId="49" fontId="45" fillId="24" borderId="14" xfId="0" applyNumberFormat="1" applyFont="1" applyFill="1" applyBorder="1" applyAlignment="1" applyProtection="1">
      <alignment horizontal="center" vertical="center" wrapText="1"/>
      <protection/>
    </xf>
    <xf numFmtId="49" fontId="45" fillId="24" borderId="17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49" fontId="45" fillId="24" borderId="19" xfId="0" applyNumberFormat="1" applyFont="1" applyFill="1" applyBorder="1" applyAlignment="1">
      <alignment horizontal="center" vertical="center" wrapText="1"/>
    </xf>
    <xf numFmtId="49" fontId="45" fillId="24" borderId="17" xfId="0" applyNumberFormat="1" applyFont="1" applyFill="1" applyBorder="1" applyAlignment="1" applyProtection="1">
      <alignment horizontal="center" vertical="center" wrapText="1"/>
      <protection/>
    </xf>
    <xf numFmtId="49" fontId="45" fillId="24" borderId="20" xfId="0" applyNumberFormat="1" applyFont="1" applyFill="1" applyBorder="1" applyAlignment="1" applyProtection="1">
      <alignment horizontal="center" vertical="center" wrapText="1"/>
      <protection/>
    </xf>
    <xf numFmtId="49" fontId="45" fillId="24" borderId="21" xfId="0" applyNumberFormat="1" applyFont="1" applyFill="1" applyBorder="1" applyAlignment="1" applyProtection="1">
      <alignment horizontal="center" vertical="center" wrapText="1"/>
      <protection/>
    </xf>
    <xf numFmtId="49" fontId="39" fillId="24" borderId="0" xfId="0" applyNumberFormat="1" applyFont="1" applyFill="1" applyBorder="1" applyAlignment="1">
      <alignment horizontal="center" wrapText="1"/>
    </xf>
    <xf numFmtId="49" fontId="40" fillId="24" borderId="0" xfId="0" applyNumberFormat="1" applyFont="1" applyFill="1" applyAlignment="1">
      <alignment horizontal="center"/>
    </xf>
    <xf numFmtId="9" fontId="37" fillId="24" borderId="14" xfId="0" applyNumberFormat="1" applyFont="1" applyFill="1" applyBorder="1" applyAlignment="1" applyProtection="1">
      <alignment horizontal="center" vertical="center" wrapText="1"/>
      <protection/>
    </xf>
    <xf numFmtId="9" fontId="37" fillId="24" borderId="15" xfId="0" applyNumberFormat="1" applyFont="1" applyFill="1" applyBorder="1" applyAlignment="1">
      <alignment horizontal="center" vertical="center" wrapText="1"/>
    </xf>
    <xf numFmtId="9" fontId="37" fillId="24" borderId="1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/>
    </xf>
    <xf numFmtId="49" fontId="45" fillId="24" borderId="11" xfId="0" applyNumberFormat="1" applyFont="1" applyFill="1" applyBorder="1" applyAlignment="1" applyProtection="1">
      <alignment horizontal="center" vertical="center" wrapText="1"/>
      <protection/>
    </xf>
    <xf numFmtId="49" fontId="45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Alignment="1">
      <alignment horizontal="left"/>
    </xf>
    <xf numFmtId="0" fontId="43" fillId="24" borderId="17" xfId="0" applyNumberFormat="1" applyFont="1" applyFill="1" applyBorder="1" applyAlignment="1">
      <alignment horizontal="center" vertical="center" wrapText="1"/>
    </xf>
    <xf numFmtId="0" fontId="43" fillId="24" borderId="21" xfId="0" applyNumberFormat="1" applyFont="1" applyFill="1" applyBorder="1" applyAlignment="1">
      <alignment horizontal="center" vertical="center" wrapText="1"/>
    </xf>
    <xf numFmtId="0" fontId="43" fillId="24" borderId="18" xfId="0" applyNumberFormat="1" applyFont="1" applyFill="1" applyBorder="1" applyAlignment="1">
      <alignment horizontal="center" vertical="center" wrapText="1"/>
    </xf>
    <xf numFmtId="0" fontId="43" fillId="24" borderId="22" xfId="0" applyNumberFormat="1" applyFont="1" applyFill="1" applyBorder="1" applyAlignment="1">
      <alignment horizontal="center" vertical="center" wrapText="1"/>
    </xf>
    <xf numFmtId="0" fontId="43" fillId="24" borderId="19" xfId="0" applyNumberFormat="1" applyFont="1" applyFill="1" applyBorder="1" applyAlignment="1">
      <alignment horizontal="center" vertical="center" wrapText="1"/>
    </xf>
    <xf numFmtId="0" fontId="43" fillId="24" borderId="23" xfId="0" applyNumberFormat="1" applyFont="1" applyFill="1" applyBorder="1" applyAlignment="1">
      <alignment horizontal="center" vertical="center" wrapText="1"/>
    </xf>
    <xf numFmtId="49" fontId="44" fillId="24" borderId="13" xfId="0" applyNumberFormat="1" applyFont="1" applyFill="1" applyBorder="1" applyAlignment="1" applyProtection="1">
      <alignment horizontal="center" vertical="center" wrapText="1"/>
      <protection/>
    </xf>
    <xf numFmtId="49" fontId="44" fillId="24" borderId="24" xfId="0" applyNumberFormat="1" applyFont="1" applyFill="1" applyBorder="1" applyAlignment="1">
      <alignment horizontal="center" vertical="center" wrapText="1"/>
    </xf>
    <xf numFmtId="49" fontId="45" fillId="24" borderId="21" xfId="0" applyNumberFormat="1" applyFont="1" applyFill="1" applyBorder="1" applyAlignment="1">
      <alignment horizontal="center" vertical="center" wrapText="1"/>
    </xf>
    <xf numFmtId="49" fontId="45" fillId="24" borderId="23" xfId="0" applyNumberFormat="1" applyFont="1" applyFill="1" applyBorder="1" applyAlignment="1">
      <alignment horizontal="center" vertical="center" wrapText="1"/>
    </xf>
    <xf numFmtId="49" fontId="45" fillId="24" borderId="13" xfId="0" applyNumberFormat="1" applyFont="1" applyFill="1" applyBorder="1" applyAlignment="1" applyProtection="1">
      <alignment horizontal="center" vertical="center" wrapText="1"/>
      <protection/>
    </xf>
    <xf numFmtId="49" fontId="45" fillId="24" borderId="12" xfId="0" applyNumberFormat="1" applyFont="1" applyFill="1" applyBorder="1" applyAlignment="1" applyProtection="1">
      <alignment horizontal="center" vertical="center" wrapText="1"/>
      <protection/>
    </xf>
    <xf numFmtId="49" fontId="45" fillId="24" borderId="24" xfId="0" applyNumberFormat="1" applyFont="1" applyFill="1" applyBorder="1" applyAlignment="1" applyProtection="1">
      <alignment horizontal="center" vertical="center" wrapText="1"/>
      <protection/>
    </xf>
    <xf numFmtId="49" fontId="45" fillId="24" borderId="11" xfId="0" applyNumberFormat="1" applyFont="1" applyFill="1" applyBorder="1" applyAlignment="1">
      <alignment horizontal="center" vertical="center" wrapText="1"/>
    </xf>
    <xf numFmtId="49" fontId="46" fillId="11" borderId="13" xfId="0" applyNumberFormat="1" applyFont="1" applyFill="1" applyBorder="1" applyAlignment="1" applyProtection="1">
      <alignment horizontal="center" vertical="center" wrapText="1"/>
      <protection/>
    </xf>
    <xf numFmtId="49" fontId="46" fillId="11" borderId="24" xfId="0" applyNumberFormat="1" applyFont="1" applyFill="1" applyBorder="1" applyAlignment="1" applyProtection="1">
      <alignment horizontal="center" vertical="center" wrapText="1"/>
      <protection/>
    </xf>
    <xf numFmtId="49" fontId="38" fillId="24" borderId="0" xfId="0" applyNumberFormat="1" applyFont="1" applyFill="1" applyAlignment="1">
      <alignment horizontal="center"/>
    </xf>
    <xf numFmtId="49" fontId="38" fillId="24" borderId="0" xfId="0" applyNumberFormat="1" applyFont="1" applyFill="1" applyAlignment="1">
      <alignment horizontal="center" wrapText="1"/>
    </xf>
    <xf numFmtId="1" fontId="46" fillId="24" borderId="13" xfId="0" applyNumberFormat="1" applyFont="1" applyFill="1" applyBorder="1" applyAlignment="1">
      <alignment horizontal="center" vertical="center"/>
    </xf>
    <xf numFmtId="1" fontId="46" fillId="24" borderId="12" xfId="0" applyNumberFormat="1" applyFont="1" applyFill="1" applyBorder="1" applyAlignment="1">
      <alignment horizontal="center" vertical="center"/>
    </xf>
    <xf numFmtId="1" fontId="46" fillId="24" borderId="24" xfId="0" applyNumberFormat="1" applyFont="1" applyFill="1" applyBorder="1" applyAlignment="1">
      <alignment horizontal="center" vertical="center"/>
    </xf>
    <xf numFmtId="49" fontId="46" fillId="24" borderId="13" xfId="0" applyNumberFormat="1" applyFont="1" applyFill="1" applyBorder="1" applyAlignment="1" applyProtection="1">
      <alignment horizontal="center" vertical="center" wrapText="1"/>
      <protection/>
    </xf>
    <xf numFmtId="49" fontId="46" fillId="24" borderId="24" xfId="0" applyNumberFormat="1" applyFont="1" applyFill="1" applyBorder="1" applyAlignment="1" applyProtection="1">
      <alignment horizontal="center" vertical="center" wrapText="1"/>
      <protection/>
    </xf>
    <xf numFmtId="49" fontId="45" fillId="24" borderId="22" xfId="0" applyNumberFormat="1" applyFont="1" applyFill="1" applyBorder="1" applyAlignment="1">
      <alignment horizontal="center" vertical="center" wrapText="1"/>
    </xf>
    <xf numFmtId="9" fontId="45" fillId="24" borderId="14" xfId="0" applyNumberFormat="1" applyFont="1" applyFill="1" applyBorder="1" applyAlignment="1" applyProtection="1">
      <alignment horizontal="center" vertical="center" wrapText="1"/>
      <protection/>
    </xf>
    <xf numFmtId="9" fontId="45" fillId="24" borderId="15" xfId="0" applyNumberFormat="1" applyFont="1" applyFill="1" applyBorder="1" applyAlignment="1">
      <alignment horizontal="center" vertical="center" wrapText="1"/>
    </xf>
    <xf numFmtId="9" fontId="45" fillId="24" borderId="16" xfId="0" applyNumberFormat="1" applyFont="1" applyFill="1" applyBorder="1" applyAlignment="1">
      <alignment horizontal="center" vertical="center" wrapText="1"/>
    </xf>
  </cellXfs>
  <cellStyles count="13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urrency" xfId="95"/>
    <cellStyle name="Currency [0]" xfId="96"/>
    <cellStyle name="Check Cell" xfId="97"/>
    <cellStyle name="Check Cell 2" xfId="98"/>
    <cellStyle name="Check Cell 3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rmal 4" xfId="131"/>
    <cellStyle name="Note" xfId="132"/>
    <cellStyle name="Note 2" xfId="133"/>
    <cellStyle name="Note 3" xfId="134"/>
    <cellStyle name="Output" xfId="135"/>
    <cellStyle name="Output 2" xfId="136"/>
    <cellStyle name="Output 3" xfId="137"/>
    <cellStyle name="Percent" xfId="138"/>
    <cellStyle name="Percent 2" xfId="139"/>
    <cellStyle name="Title" xfId="140"/>
    <cellStyle name="Title 2" xfId="141"/>
    <cellStyle name="Title 3" xfId="142"/>
    <cellStyle name="Total" xfId="143"/>
    <cellStyle name="Total 2" xfId="144"/>
    <cellStyle name="Total 3" xfId="145"/>
    <cellStyle name="Warning Text" xfId="146"/>
    <cellStyle name="Warning Text 2" xfId="147"/>
    <cellStyle name="Warning Text 3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190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190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190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190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485900" y="190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D118"/>
  <sheetViews>
    <sheetView tabSelected="1" workbookViewId="0" topLeftCell="A1">
      <pane xSplit="17835" ySplit="3885" topLeftCell="A13" activePane="topLeft" state="split"/>
      <selection pane="topLeft" activeCell="J5" sqref="J5"/>
      <selection pane="topRight" activeCell="A4" sqref="A1:A16384"/>
      <selection pane="bottomLeft" activeCell="A26" activeCellId="1" sqref="A13:IV13 A26:IV97"/>
      <selection pane="bottomRight" activeCell="M56" sqref="M56"/>
    </sheetView>
  </sheetViews>
  <sheetFormatPr defaultColWidth="9.00390625" defaultRowHeight="15.75" outlineLevelRow="1"/>
  <cols>
    <col min="1" max="1" width="3.50390625" style="69" customWidth="1"/>
    <col min="2" max="2" width="14.25390625" style="7" customWidth="1"/>
    <col min="3" max="3" width="7.25390625" style="7" customWidth="1"/>
    <col min="4" max="4" width="7.75390625" style="7" customWidth="1"/>
    <col min="5" max="5" width="7.625" style="7" customWidth="1"/>
    <col min="6" max="6" width="6.25390625" style="7" customWidth="1"/>
    <col min="7" max="7" width="6.50390625" style="7" customWidth="1"/>
    <col min="8" max="8" width="7.25390625" style="7" customWidth="1"/>
    <col min="9" max="9" width="7.375" style="7" customWidth="1"/>
    <col min="10" max="10" width="6.875" style="7" customWidth="1"/>
    <col min="11" max="11" width="6.00390625" style="7" customWidth="1"/>
    <col min="12" max="12" width="4.50390625" style="7" customWidth="1"/>
    <col min="13" max="13" width="7.25390625" style="7" customWidth="1"/>
    <col min="14" max="14" width="6.00390625" style="7" customWidth="1"/>
    <col min="15" max="15" width="6.375" style="7" customWidth="1"/>
    <col min="16" max="16" width="4.625" style="7" customWidth="1"/>
    <col min="17" max="17" width="6.375" style="7" customWidth="1"/>
    <col min="18" max="18" width="7.25390625" style="7" customWidth="1"/>
    <col min="19" max="19" width="7.50390625" style="7" customWidth="1"/>
    <col min="20" max="20" width="4.125" style="41" customWidth="1"/>
    <col min="21" max="21" width="10.375" style="46" bestFit="1" customWidth="1"/>
    <col min="22" max="16384" width="9.00390625" style="7" customWidth="1"/>
  </cols>
  <sheetData>
    <row r="1" spans="1:21" ht="15" customHeight="1">
      <c r="A1" s="42" t="s">
        <v>185</v>
      </c>
      <c r="B1" s="1"/>
      <c r="C1" s="1"/>
      <c r="D1" s="2"/>
      <c r="E1" s="133" t="s">
        <v>186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3" t="s">
        <v>187</v>
      </c>
      <c r="R1" s="4"/>
      <c r="S1" s="4"/>
      <c r="T1" s="5"/>
      <c r="U1" s="43"/>
    </row>
    <row r="2" spans="1:21" ht="15" customHeight="1">
      <c r="A2" s="116" t="s">
        <v>3</v>
      </c>
      <c r="B2" s="116"/>
      <c r="C2" s="116"/>
      <c r="D2" s="116"/>
      <c r="E2" s="134" t="s">
        <v>4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08" t="s">
        <v>5</v>
      </c>
      <c r="R2" s="108"/>
      <c r="S2" s="108"/>
      <c r="T2" s="108"/>
      <c r="U2" s="44"/>
    </row>
    <row r="3" spans="1:21" ht="15" customHeight="1">
      <c r="A3" s="116" t="s">
        <v>6</v>
      </c>
      <c r="B3" s="116"/>
      <c r="C3" s="116"/>
      <c r="D3" s="116"/>
      <c r="E3" s="109" t="s">
        <v>198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" t="s">
        <v>188</v>
      </c>
      <c r="R3" s="9"/>
      <c r="S3" s="4"/>
      <c r="T3" s="5"/>
      <c r="U3" s="45"/>
    </row>
    <row r="4" spans="1:21" ht="15" customHeight="1">
      <c r="A4" s="42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"/>
      <c r="P4" s="10"/>
      <c r="Q4" s="108" t="s">
        <v>9</v>
      </c>
      <c r="R4" s="108"/>
      <c r="S4" s="108"/>
      <c r="T4" s="108"/>
      <c r="U4" s="44"/>
    </row>
    <row r="5" spans="1:21" ht="15" customHeight="1">
      <c r="A5" s="42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3" t="s">
        <v>189</v>
      </c>
      <c r="R5" s="113"/>
      <c r="S5" s="113"/>
      <c r="T5" s="113"/>
      <c r="U5" s="43"/>
    </row>
    <row r="6" spans="1:20" ht="34.5" customHeight="1">
      <c r="A6" s="117" t="s">
        <v>11</v>
      </c>
      <c r="B6" s="118"/>
      <c r="C6" s="123" t="s">
        <v>12</v>
      </c>
      <c r="D6" s="59"/>
      <c r="E6" s="124"/>
      <c r="F6" s="102" t="s">
        <v>13</v>
      </c>
      <c r="G6" s="98" t="s">
        <v>14</v>
      </c>
      <c r="H6" s="135" t="s">
        <v>15</v>
      </c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101" t="s">
        <v>182</v>
      </c>
      <c r="T6" s="110" t="s">
        <v>190</v>
      </c>
    </row>
    <row r="7" spans="1:30" s="15" customFormat="1" ht="34.5" customHeight="1">
      <c r="A7" s="119"/>
      <c r="B7" s="120"/>
      <c r="C7" s="101" t="s">
        <v>17</v>
      </c>
      <c r="D7" s="105" t="s">
        <v>18</v>
      </c>
      <c r="E7" s="125"/>
      <c r="F7" s="103"/>
      <c r="G7" s="99"/>
      <c r="H7" s="98" t="s">
        <v>19</v>
      </c>
      <c r="I7" s="105" t="s">
        <v>20</v>
      </c>
      <c r="J7" s="106"/>
      <c r="K7" s="106"/>
      <c r="L7" s="106"/>
      <c r="M7" s="106"/>
      <c r="N7" s="106"/>
      <c r="O7" s="106"/>
      <c r="P7" s="106"/>
      <c r="Q7" s="107"/>
      <c r="R7" s="125" t="s">
        <v>21</v>
      </c>
      <c r="S7" s="99"/>
      <c r="T7" s="111"/>
      <c r="U7" s="45"/>
      <c r="V7" s="6"/>
      <c r="W7" s="6"/>
      <c r="X7" s="6"/>
      <c r="Y7" s="6"/>
      <c r="Z7" s="6"/>
      <c r="AA7" s="6"/>
      <c r="AB7" s="6"/>
      <c r="AC7" s="6"/>
      <c r="AD7" s="6"/>
    </row>
    <row r="8" spans="1:20" ht="34.5" customHeight="1">
      <c r="A8" s="119"/>
      <c r="B8" s="120"/>
      <c r="C8" s="99"/>
      <c r="D8" s="104"/>
      <c r="E8" s="126"/>
      <c r="F8" s="103"/>
      <c r="G8" s="99"/>
      <c r="H8" s="99"/>
      <c r="I8" s="98" t="s">
        <v>19</v>
      </c>
      <c r="J8" s="127" t="s">
        <v>18</v>
      </c>
      <c r="K8" s="128"/>
      <c r="L8" s="128"/>
      <c r="M8" s="128"/>
      <c r="N8" s="128"/>
      <c r="O8" s="128"/>
      <c r="P8" s="128"/>
      <c r="Q8" s="129"/>
      <c r="R8" s="140"/>
      <c r="S8" s="99"/>
      <c r="T8" s="111"/>
    </row>
    <row r="9" spans="1:20" ht="34.5" customHeight="1">
      <c r="A9" s="119"/>
      <c r="B9" s="120"/>
      <c r="C9" s="99"/>
      <c r="D9" s="101" t="s">
        <v>22</v>
      </c>
      <c r="E9" s="101" t="s">
        <v>23</v>
      </c>
      <c r="F9" s="103"/>
      <c r="G9" s="99"/>
      <c r="H9" s="99"/>
      <c r="I9" s="99"/>
      <c r="J9" s="129" t="s">
        <v>24</v>
      </c>
      <c r="K9" s="114" t="s">
        <v>25</v>
      </c>
      <c r="L9" s="101" t="s">
        <v>191</v>
      </c>
      <c r="M9" s="130" t="s">
        <v>26</v>
      </c>
      <c r="N9" s="98" t="s">
        <v>27</v>
      </c>
      <c r="O9" s="98" t="s">
        <v>28</v>
      </c>
      <c r="P9" s="98" t="s">
        <v>183</v>
      </c>
      <c r="Q9" s="98" t="s">
        <v>184</v>
      </c>
      <c r="R9" s="140"/>
      <c r="S9" s="99"/>
      <c r="T9" s="111"/>
    </row>
    <row r="10" spans="1:20" ht="34.5" customHeight="1">
      <c r="A10" s="121"/>
      <c r="B10" s="122"/>
      <c r="C10" s="100"/>
      <c r="D10" s="100"/>
      <c r="E10" s="100"/>
      <c r="F10" s="104"/>
      <c r="G10" s="100"/>
      <c r="H10" s="100"/>
      <c r="I10" s="100"/>
      <c r="J10" s="129"/>
      <c r="K10" s="114"/>
      <c r="L10" s="115"/>
      <c r="M10" s="130"/>
      <c r="N10" s="100"/>
      <c r="O10" s="100" t="s">
        <v>28</v>
      </c>
      <c r="P10" s="100" t="s">
        <v>183</v>
      </c>
      <c r="Q10" s="100" t="s">
        <v>184</v>
      </c>
      <c r="R10" s="126"/>
      <c r="S10" s="100"/>
      <c r="T10" s="112"/>
    </row>
    <row r="11" spans="1:20" ht="15" customHeight="1">
      <c r="A11" s="138" t="s">
        <v>29</v>
      </c>
      <c r="B11" s="139"/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7">
        <v>18</v>
      </c>
    </row>
    <row r="12" spans="1:21" ht="15" customHeight="1">
      <c r="A12" s="131" t="s">
        <v>30</v>
      </c>
      <c r="B12" s="132"/>
      <c r="C12" s="47">
        <f>D12+E12</f>
        <v>552023954.551</v>
      </c>
      <c r="D12" s="47">
        <f>D13+D25</f>
        <v>382753195.379</v>
      </c>
      <c r="E12" s="47">
        <f>E13+E25-G12</f>
        <v>169270759.172</v>
      </c>
      <c r="F12" s="47">
        <f>F13+F25</f>
        <v>36232889.301</v>
      </c>
      <c r="G12" s="47">
        <f>G13+G25</f>
        <v>2815965</v>
      </c>
      <c r="H12" s="48">
        <f>C12-F12</f>
        <v>515791065.25</v>
      </c>
      <c r="I12" s="48">
        <f>J12+K12+L12+M12+N12+O12+P12+Q12</f>
        <v>299924800.66700006</v>
      </c>
      <c r="J12" s="47">
        <f aca="true" t="shared" si="0" ref="J12:Q12">J13+J25</f>
        <v>30256212.786000002</v>
      </c>
      <c r="K12" s="47">
        <f t="shared" si="0"/>
        <v>9018248.154</v>
      </c>
      <c r="L12" s="47">
        <f t="shared" si="0"/>
        <v>21246</v>
      </c>
      <c r="M12" s="47">
        <f t="shared" si="0"/>
        <v>227814609.22100002</v>
      </c>
      <c r="N12" s="47">
        <f t="shared" si="0"/>
        <v>10674663.374</v>
      </c>
      <c r="O12" s="47">
        <f t="shared" si="0"/>
        <v>22124970.132</v>
      </c>
      <c r="P12" s="47">
        <f t="shared" si="0"/>
        <v>0</v>
      </c>
      <c r="Q12" s="47">
        <f t="shared" si="0"/>
        <v>14851</v>
      </c>
      <c r="R12" s="49">
        <f>H12-I12</f>
        <v>215866264.58299994</v>
      </c>
      <c r="S12" s="49">
        <f>R12+Q12+P12+O12+N12+M12</f>
        <v>476495358.30999994</v>
      </c>
      <c r="T12" s="50">
        <f aca="true" t="shared" si="1" ref="T12:T21">(J12+K12+L12)/I12*100%</f>
        <v>0.13101853148726159</v>
      </c>
      <c r="U12" s="21">
        <f aca="true" t="shared" si="2" ref="U12:U21">J12+K12+L12</f>
        <v>39295706.94</v>
      </c>
    </row>
    <row r="13" spans="1:21" s="77" customFormat="1" ht="21" customHeight="1">
      <c r="A13" s="70" t="s">
        <v>31</v>
      </c>
      <c r="B13" s="71" t="s">
        <v>32</v>
      </c>
      <c r="C13" s="72">
        <f>D13+E13</f>
        <v>131290268.33700001</v>
      </c>
      <c r="D13" s="73">
        <f>SUM(D14:D24)</f>
        <v>96415165.37900001</v>
      </c>
      <c r="E13" s="73">
        <f>SUM(E14:E24)</f>
        <v>34875102.958000004</v>
      </c>
      <c r="F13" s="73">
        <f>SUM(F14:F24)</f>
        <v>24591344.024</v>
      </c>
      <c r="G13" s="73">
        <f>SUM(G14:G24)</f>
        <v>0</v>
      </c>
      <c r="H13" s="72">
        <f>C13-F13-G13</f>
        <v>106698924.31300001</v>
      </c>
      <c r="I13" s="72">
        <f>J13+K13+L13+M13+N13+O13+P13+Q13</f>
        <v>74068058.50400001</v>
      </c>
      <c r="J13" s="73">
        <f aca="true" t="shared" si="3" ref="J13:Q13">SUM(J14:J24)</f>
        <v>3954743.623</v>
      </c>
      <c r="K13" s="73">
        <f t="shared" si="3"/>
        <v>708309.1540000001</v>
      </c>
      <c r="L13" s="73">
        <f t="shared" si="3"/>
        <v>0</v>
      </c>
      <c r="M13" s="73">
        <f t="shared" si="3"/>
        <v>45908515.221</v>
      </c>
      <c r="N13" s="73">
        <f t="shared" si="3"/>
        <v>3892127.374</v>
      </c>
      <c r="O13" s="73">
        <f t="shared" si="3"/>
        <v>19604363.132</v>
      </c>
      <c r="P13" s="73">
        <f t="shared" si="3"/>
        <v>0</v>
      </c>
      <c r="Q13" s="73">
        <f t="shared" si="3"/>
        <v>0</v>
      </c>
      <c r="R13" s="74">
        <f>H13-I13</f>
        <v>32630865.809</v>
      </c>
      <c r="S13" s="74">
        <f>R13+Q13+P13+O13+N13+M13</f>
        <v>102035871.536</v>
      </c>
      <c r="T13" s="75">
        <f t="shared" si="1"/>
        <v>0.06295632518500771</v>
      </c>
      <c r="U13" s="76">
        <f t="shared" si="2"/>
        <v>4663052.777000001</v>
      </c>
    </row>
    <row r="14" spans="1:21" s="53" customFormat="1" ht="15" customHeight="1" hidden="1" outlineLevel="1">
      <c r="A14" s="54" t="s">
        <v>33</v>
      </c>
      <c r="B14" s="55" t="s">
        <v>34</v>
      </c>
      <c r="C14" s="51">
        <v>40246405.462000005</v>
      </c>
      <c r="D14" s="56">
        <v>39619044.440000005</v>
      </c>
      <c r="E14" s="56">
        <v>627361.022</v>
      </c>
      <c r="F14" s="56">
        <v>0</v>
      </c>
      <c r="G14" s="56">
        <v>0</v>
      </c>
      <c r="H14" s="51">
        <v>40246405.462000005</v>
      </c>
      <c r="I14" s="51">
        <v>36051343.815</v>
      </c>
      <c r="J14" s="56">
        <v>536674.779</v>
      </c>
      <c r="K14" s="56">
        <v>0</v>
      </c>
      <c r="L14" s="56">
        <v>0</v>
      </c>
      <c r="M14" s="56">
        <v>35514669.036</v>
      </c>
      <c r="N14" s="56">
        <v>0</v>
      </c>
      <c r="O14" s="56">
        <v>0</v>
      </c>
      <c r="P14" s="56">
        <v>0</v>
      </c>
      <c r="Q14" s="57">
        <v>0</v>
      </c>
      <c r="R14" s="52">
        <v>4195061.647000007</v>
      </c>
      <c r="S14" s="52">
        <v>39709730.683000006</v>
      </c>
      <c r="T14" s="58">
        <f t="shared" si="1"/>
        <v>0.014886401509857284</v>
      </c>
      <c r="U14" s="21">
        <f t="shared" si="2"/>
        <v>536674.779</v>
      </c>
    </row>
    <row r="15" spans="1:21" s="53" customFormat="1" ht="15" customHeight="1" hidden="1" outlineLevel="1">
      <c r="A15" s="54" t="s">
        <v>35</v>
      </c>
      <c r="B15" s="55" t="s">
        <v>36</v>
      </c>
      <c r="C15" s="51">
        <v>63667.501</v>
      </c>
      <c r="D15" s="56">
        <v>63667.5</v>
      </c>
      <c r="E15" s="56">
        <v>0.001</v>
      </c>
      <c r="F15" s="56">
        <v>0</v>
      </c>
      <c r="G15" s="56">
        <v>0</v>
      </c>
      <c r="H15" s="51">
        <v>63667.501</v>
      </c>
      <c r="I15" s="51">
        <v>0.001</v>
      </c>
      <c r="J15" s="56">
        <v>0</v>
      </c>
      <c r="K15" s="56">
        <v>0</v>
      </c>
      <c r="L15" s="56">
        <v>0</v>
      </c>
      <c r="M15" s="56">
        <v>0.001</v>
      </c>
      <c r="N15" s="56">
        <v>0</v>
      </c>
      <c r="O15" s="56">
        <v>0</v>
      </c>
      <c r="P15" s="56">
        <v>0</v>
      </c>
      <c r="Q15" s="57">
        <v>0</v>
      </c>
      <c r="R15" s="52">
        <v>63667.5</v>
      </c>
      <c r="S15" s="52">
        <v>63667.501</v>
      </c>
      <c r="T15" s="58">
        <f t="shared" si="1"/>
        <v>0</v>
      </c>
      <c r="U15" s="21">
        <f t="shared" si="2"/>
        <v>0</v>
      </c>
    </row>
    <row r="16" spans="1:21" s="53" customFormat="1" ht="15" customHeight="1" hidden="1" outlineLevel="1">
      <c r="A16" s="54" t="s">
        <v>37</v>
      </c>
      <c r="B16" s="55" t="s">
        <v>38</v>
      </c>
      <c r="C16" s="51">
        <v>22197696.226999998</v>
      </c>
      <c r="D16" s="56">
        <v>22197696.226</v>
      </c>
      <c r="E16" s="56">
        <v>0.001</v>
      </c>
      <c r="F16" s="56">
        <v>17600</v>
      </c>
      <c r="G16" s="56">
        <v>0</v>
      </c>
      <c r="H16" s="51">
        <v>22180096.226999998</v>
      </c>
      <c r="I16" s="51">
        <v>20733750.22</v>
      </c>
      <c r="J16" s="56">
        <v>704242.166</v>
      </c>
      <c r="K16" s="56">
        <v>27169.872</v>
      </c>
      <c r="L16" s="56">
        <v>0</v>
      </c>
      <c r="M16" s="56">
        <v>1987175.05</v>
      </c>
      <c r="N16" s="56">
        <v>0</v>
      </c>
      <c r="O16" s="56">
        <v>18015163.132</v>
      </c>
      <c r="P16" s="56">
        <v>0</v>
      </c>
      <c r="Q16" s="57">
        <v>0</v>
      </c>
      <c r="R16" s="52">
        <v>1446346.0069999993</v>
      </c>
      <c r="S16" s="52">
        <v>21448684.189</v>
      </c>
      <c r="T16" s="58">
        <f t="shared" si="1"/>
        <v>0.035276398636965925</v>
      </c>
      <c r="U16" s="21">
        <f t="shared" si="2"/>
        <v>731412.038</v>
      </c>
    </row>
    <row r="17" spans="1:21" s="53" customFormat="1" ht="15" customHeight="1" hidden="1" outlineLevel="1">
      <c r="A17" s="54" t="s">
        <v>39</v>
      </c>
      <c r="B17" s="55" t="s">
        <v>40</v>
      </c>
      <c r="C17" s="51">
        <v>153540.038</v>
      </c>
      <c r="D17" s="56">
        <v>135466.538</v>
      </c>
      <c r="E17" s="56">
        <v>18073.5</v>
      </c>
      <c r="F17" s="56">
        <v>0</v>
      </c>
      <c r="G17" s="56">
        <v>0</v>
      </c>
      <c r="H17" s="51">
        <v>153540.038</v>
      </c>
      <c r="I17" s="51">
        <v>153540.038</v>
      </c>
      <c r="J17" s="56">
        <v>84681.556</v>
      </c>
      <c r="K17" s="56">
        <v>68858.482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7">
        <v>0</v>
      </c>
      <c r="R17" s="52">
        <v>0</v>
      </c>
      <c r="S17" s="52">
        <v>0</v>
      </c>
      <c r="T17" s="58">
        <f t="shared" si="1"/>
        <v>1</v>
      </c>
      <c r="U17" s="21">
        <f t="shared" si="2"/>
        <v>153540.038</v>
      </c>
    </row>
    <row r="18" spans="1:21" s="53" customFormat="1" ht="15" customHeight="1" hidden="1" outlineLevel="1">
      <c r="A18" s="54" t="s">
        <v>41</v>
      </c>
      <c r="B18" s="55" t="s">
        <v>42</v>
      </c>
      <c r="C18" s="51">
        <v>12822783.776999999</v>
      </c>
      <c r="D18" s="56">
        <v>9441679.934999999</v>
      </c>
      <c r="E18" s="56">
        <v>3381103.842</v>
      </c>
      <c r="F18" s="56">
        <v>34800</v>
      </c>
      <c r="G18" s="56">
        <v>0</v>
      </c>
      <c r="H18" s="51">
        <v>12787983.776999999</v>
      </c>
      <c r="I18" s="51">
        <v>7622796.518</v>
      </c>
      <c r="J18" s="56">
        <v>538256.6410000001</v>
      </c>
      <c r="K18" s="56">
        <v>0</v>
      </c>
      <c r="L18" s="56">
        <v>0</v>
      </c>
      <c r="M18" s="56">
        <v>3192412.503</v>
      </c>
      <c r="N18" s="56">
        <v>3892127.374</v>
      </c>
      <c r="O18" s="56">
        <v>0</v>
      </c>
      <c r="P18" s="56">
        <v>0</v>
      </c>
      <c r="Q18" s="57">
        <v>0</v>
      </c>
      <c r="R18" s="52">
        <v>5165187.258999999</v>
      </c>
      <c r="S18" s="52">
        <v>12249727.135999998</v>
      </c>
      <c r="T18" s="58">
        <f t="shared" si="1"/>
        <v>0.07061144026722924</v>
      </c>
      <c r="U18" s="21">
        <f t="shared" si="2"/>
        <v>538256.6410000001</v>
      </c>
    </row>
    <row r="19" spans="1:21" s="53" customFormat="1" ht="15" customHeight="1" hidden="1" outlineLevel="1">
      <c r="A19" s="54" t="s">
        <v>43</v>
      </c>
      <c r="B19" s="55" t="s">
        <v>44</v>
      </c>
      <c r="C19" s="51">
        <v>10487048.299</v>
      </c>
      <c r="D19" s="56">
        <v>4104350.406</v>
      </c>
      <c r="E19" s="56">
        <v>6382697.893</v>
      </c>
      <c r="F19" s="56">
        <v>5903580.474</v>
      </c>
      <c r="G19" s="56">
        <v>0</v>
      </c>
      <c r="H19" s="51">
        <v>4583467.825</v>
      </c>
      <c r="I19" s="51">
        <v>3656237.166</v>
      </c>
      <c r="J19" s="56">
        <v>153467.00400000002</v>
      </c>
      <c r="K19" s="56">
        <v>612280.8</v>
      </c>
      <c r="L19" s="56">
        <v>0</v>
      </c>
      <c r="M19" s="56">
        <v>1301289.362</v>
      </c>
      <c r="N19" s="56">
        <v>0</v>
      </c>
      <c r="O19" s="56">
        <v>1589200</v>
      </c>
      <c r="P19" s="56">
        <v>0</v>
      </c>
      <c r="Q19" s="57">
        <v>0</v>
      </c>
      <c r="R19" s="52">
        <v>927230.659</v>
      </c>
      <c r="S19" s="52">
        <v>3817720.0209999997</v>
      </c>
      <c r="T19" s="58">
        <f t="shared" si="1"/>
        <v>0.20943603197320595</v>
      </c>
      <c r="U19" s="21">
        <f t="shared" si="2"/>
        <v>765747.804</v>
      </c>
    </row>
    <row r="20" spans="1:21" s="53" customFormat="1" ht="15" customHeight="1" hidden="1" outlineLevel="1">
      <c r="A20" s="54" t="s">
        <v>45</v>
      </c>
      <c r="B20" s="55" t="s">
        <v>46</v>
      </c>
      <c r="C20" s="51">
        <v>11079383.936</v>
      </c>
      <c r="D20" s="56">
        <v>9039922.658</v>
      </c>
      <c r="E20" s="56">
        <v>2039461.278</v>
      </c>
      <c r="F20" s="56">
        <v>21350.005</v>
      </c>
      <c r="G20" s="56">
        <v>0</v>
      </c>
      <c r="H20" s="51">
        <v>11058033.931</v>
      </c>
      <c r="I20" s="51">
        <v>3156357.4089999995</v>
      </c>
      <c r="J20" s="56">
        <v>109134.803</v>
      </c>
      <c r="K20" s="56">
        <v>0</v>
      </c>
      <c r="L20" s="56">
        <v>0</v>
      </c>
      <c r="M20" s="56">
        <v>3047222.6059999997</v>
      </c>
      <c r="N20" s="56">
        <v>0</v>
      </c>
      <c r="O20" s="56">
        <v>0</v>
      </c>
      <c r="P20" s="56">
        <v>0</v>
      </c>
      <c r="Q20" s="57">
        <v>0</v>
      </c>
      <c r="R20" s="52">
        <v>7901676.522</v>
      </c>
      <c r="S20" s="52">
        <v>10948899.127999999</v>
      </c>
      <c r="T20" s="58">
        <f t="shared" si="1"/>
        <v>0.03457618667924435</v>
      </c>
      <c r="U20" s="21">
        <f t="shared" si="2"/>
        <v>109134.803</v>
      </c>
    </row>
    <row r="21" spans="1:21" s="53" customFormat="1" ht="15" customHeight="1" hidden="1" outlineLevel="1">
      <c r="A21" s="54" t="s">
        <v>47</v>
      </c>
      <c r="B21" s="55" t="s">
        <v>48</v>
      </c>
      <c r="C21" s="51">
        <v>14507627.884000001</v>
      </c>
      <c r="D21" s="56">
        <v>11813337.676</v>
      </c>
      <c r="E21" s="56">
        <v>2694290.208</v>
      </c>
      <c r="F21" s="56">
        <v>10000</v>
      </c>
      <c r="G21" s="56">
        <v>0</v>
      </c>
      <c r="H21" s="51">
        <v>14497627.884000001</v>
      </c>
      <c r="I21" s="51">
        <v>1565931.669</v>
      </c>
      <c r="J21" s="56">
        <v>724196.006</v>
      </c>
      <c r="K21" s="56">
        <v>0</v>
      </c>
      <c r="L21" s="56">
        <v>0</v>
      </c>
      <c r="M21" s="56">
        <v>841735.663</v>
      </c>
      <c r="N21" s="56">
        <v>0</v>
      </c>
      <c r="O21" s="56">
        <v>0</v>
      </c>
      <c r="P21" s="56">
        <v>0</v>
      </c>
      <c r="Q21" s="57">
        <v>0</v>
      </c>
      <c r="R21" s="52">
        <v>12931696.215000002</v>
      </c>
      <c r="S21" s="52">
        <v>13773431.878000002</v>
      </c>
      <c r="T21" s="58">
        <f t="shared" si="1"/>
        <v>0.46246973628323756</v>
      </c>
      <c r="U21" s="21">
        <f t="shared" si="2"/>
        <v>724196.006</v>
      </c>
    </row>
    <row r="22" spans="1:21" s="53" customFormat="1" ht="15" customHeight="1" hidden="1" outlineLevel="1">
      <c r="A22" s="54" t="s">
        <v>49</v>
      </c>
      <c r="B22" s="55" t="s">
        <v>50</v>
      </c>
      <c r="C22" s="51">
        <v>56011.64</v>
      </c>
      <c r="D22" s="56">
        <v>0</v>
      </c>
      <c r="E22" s="56">
        <v>56011.64</v>
      </c>
      <c r="F22" s="56">
        <v>7530</v>
      </c>
      <c r="G22" s="56">
        <v>0</v>
      </c>
      <c r="H22" s="51">
        <v>48481.64</v>
      </c>
      <c r="I22" s="51">
        <v>48481.64</v>
      </c>
      <c r="J22" s="56">
        <v>48020.64</v>
      </c>
      <c r="K22" s="56">
        <v>0</v>
      </c>
      <c r="L22" s="56">
        <v>0</v>
      </c>
      <c r="M22" s="56">
        <v>461</v>
      </c>
      <c r="N22" s="56">
        <v>0</v>
      </c>
      <c r="O22" s="56">
        <v>0</v>
      </c>
      <c r="P22" s="56">
        <v>0</v>
      </c>
      <c r="Q22" s="57">
        <v>0</v>
      </c>
      <c r="R22" s="52">
        <v>0</v>
      </c>
      <c r="S22" s="52">
        <v>461</v>
      </c>
      <c r="T22" s="58"/>
      <c r="U22" s="21"/>
    </row>
    <row r="23" spans="1:21" s="53" customFormat="1" ht="15" customHeight="1" hidden="1" outlineLevel="1">
      <c r="A23" s="54" t="s">
        <v>51</v>
      </c>
      <c r="B23" s="55" t="s">
        <v>52</v>
      </c>
      <c r="C23" s="51">
        <v>131409.657</v>
      </c>
      <c r="D23" s="56">
        <v>0</v>
      </c>
      <c r="E23" s="56">
        <v>131409.657</v>
      </c>
      <c r="F23" s="56">
        <v>58889.635</v>
      </c>
      <c r="G23" s="56">
        <v>0</v>
      </c>
      <c r="H23" s="51">
        <v>72520.022</v>
      </c>
      <c r="I23" s="51">
        <v>72520.022</v>
      </c>
      <c r="J23" s="56">
        <v>49570.022</v>
      </c>
      <c r="K23" s="56">
        <v>0</v>
      </c>
      <c r="L23" s="56">
        <v>0</v>
      </c>
      <c r="M23" s="56">
        <v>22950</v>
      </c>
      <c r="N23" s="56">
        <v>0</v>
      </c>
      <c r="O23" s="56">
        <v>0</v>
      </c>
      <c r="P23" s="56">
        <v>0</v>
      </c>
      <c r="Q23" s="57">
        <v>0</v>
      </c>
      <c r="R23" s="52">
        <v>0</v>
      </c>
      <c r="S23" s="52">
        <v>22950</v>
      </c>
      <c r="T23" s="58">
        <f aca="true" t="shared" si="4" ref="T23:T66">(J23+K23+L23)/I23*100%</f>
        <v>0.6835356723967899</v>
      </c>
      <c r="U23" s="21">
        <f aca="true" t="shared" si="5" ref="U23:U54">J23+K23+L23</f>
        <v>49570.022</v>
      </c>
    </row>
    <row r="24" spans="1:21" s="53" customFormat="1" ht="15" customHeight="1" hidden="1" outlineLevel="1">
      <c r="A24" s="54" t="s">
        <v>53</v>
      </c>
      <c r="B24" s="55" t="s">
        <v>54</v>
      </c>
      <c r="C24" s="51">
        <v>19544693.916</v>
      </c>
      <c r="D24" s="56">
        <v>0</v>
      </c>
      <c r="E24" s="56">
        <v>19544693.916</v>
      </c>
      <c r="F24" s="56">
        <v>18537593.91</v>
      </c>
      <c r="G24" s="56">
        <v>0</v>
      </c>
      <c r="H24" s="51">
        <v>1007100.006000001</v>
      </c>
      <c r="I24" s="51">
        <v>1007100.006</v>
      </c>
      <c r="J24" s="56">
        <v>1006500.006</v>
      </c>
      <c r="K24" s="56">
        <v>0</v>
      </c>
      <c r="L24" s="56">
        <v>0</v>
      </c>
      <c r="M24" s="56">
        <v>600</v>
      </c>
      <c r="N24" s="56">
        <v>0</v>
      </c>
      <c r="O24" s="56">
        <v>0</v>
      </c>
      <c r="P24" s="56">
        <v>0</v>
      </c>
      <c r="Q24" s="57">
        <v>0</v>
      </c>
      <c r="R24" s="52">
        <v>9.313225746154785E-10</v>
      </c>
      <c r="S24" s="52">
        <v>600.0000000009313</v>
      </c>
      <c r="T24" s="58">
        <f t="shared" si="4"/>
        <v>0.999404229970782</v>
      </c>
      <c r="U24" s="21">
        <f t="shared" si="5"/>
        <v>1006500.006</v>
      </c>
    </row>
    <row r="25" spans="1:21" s="34" customFormat="1" ht="15" customHeight="1" collapsed="1">
      <c r="A25" s="60" t="s">
        <v>55</v>
      </c>
      <c r="B25" s="61" t="s">
        <v>56</v>
      </c>
      <c r="C25" s="47">
        <f>D25+E25</f>
        <v>423549651.214</v>
      </c>
      <c r="D25" s="47">
        <f>D26+D39+D46+D53+D58+D63+D68+D72+D77+D82+D87+D93+D97</f>
        <v>286338030</v>
      </c>
      <c r="E25" s="47">
        <f>E26+E39+E46+E53+E58+E63+E68+E72+E77+E82+E87+E93+E97</f>
        <v>137211621.214</v>
      </c>
      <c r="F25" s="47">
        <f>F26+F39+F46+F53+F58+F63+F68+F72+F77+F82+F87+F93+F97</f>
        <v>11641545.277</v>
      </c>
      <c r="G25" s="47">
        <f>G26+G39+G46+G53+G58+G63+G68+G72+G77+G82+G87+G93+G97</f>
        <v>2815965</v>
      </c>
      <c r="H25" s="48">
        <f>C25-F25-G25</f>
        <v>409092140.937</v>
      </c>
      <c r="I25" s="48">
        <f>J25+K25+L25+M25+N25+O25+P25+Q25</f>
        <v>225856742.163</v>
      </c>
      <c r="J25" s="47">
        <f aca="true" t="shared" si="6" ref="J25:Q25">J26+J39+J46+J53+J58+J63+J68+J72+J77+J82+J87+J93+J97</f>
        <v>26301469.163000003</v>
      </c>
      <c r="K25" s="47">
        <f t="shared" si="6"/>
        <v>8309939</v>
      </c>
      <c r="L25" s="47">
        <f t="shared" si="6"/>
        <v>21246</v>
      </c>
      <c r="M25" s="47">
        <f t="shared" si="6"/>
        <v>181906094</v>
      </c>
      <c r="N25" s="47">
        <f t="shared" si="6"/>
        <v>6782536</v>
      </c>
      <c r="O25" s="47">
        <f t="shared" si="6"/>
        <v>2520607</v>
      </c>
      <c r="P25" s="47">
        <f t="shared" si="6"/>
        <v>0</v>
      </c>
      <c r="Q25" s="47">
        <f t="shared" si="6"/>
        <v>14851</v>
      </c>
      <c r="R25" s="49">
        <f>H25-I25</f>
        <v>183235398.774</v>
      </c>
      <c r="S25" s="49">
        <f>R25+Q25+P25+O25+N25+M25</f>
        <v>374459486.774</v>
      </c>
      <c r="T25" s="50">
        <f t="shared" si="4"/>
        <v>0.15333903177442337</v>
      </c>
      <c r="U25" s="21">
        <f t="shared" si="5"/>
        <v>34632654.163</v>
      </c>
    </row>
    <row r="26" spans="1:21" s="78" customFormat="1" ht="21" customHeight="1">
      <c r="A26" s="70" t="s">
        <v>33</v>
      </c>
      <c r="B26" s="71" t="s">
        <v>57</v>
      </c>
      <c r="C26" s="72">
        <f>D26+E26</f>
        <v>209639496</v>
      </c>
      <c r="D26" s="73">
        <f>SUM(D27:D38)</f>
        <v>147489664</v>
      </c>
      <c r="E26" s="73">
        <f>SUM(E27:E38)</f>
        <v>62149832</v>
      </c>
      <c r="F26" s="73">
        <f>SUM(F27:F38)</f>
        <v>10257456</v>
      </c>
      <c r="G26" s="73">
        <f>SUM(G27:G38)</f>
        <v>0</v>
      </c>
      <c r="H26" s="72">
        <f>C26-F26-G26</f>
        <v>199382040</v>
      </c>
      <c r="I26" s="72">
        <f>J26+K26+L26+M26+N26+O26+P26+Q26</f>
        <v>105617426</v>
      </c>
      <c r="J26" s="73">
        <f aca="true" t="shared" si="7" ref="J26:Q26">SUM(J27:J38)</f>
        <v>10784263</v>
      </c>
      <c r="K26" s="73">
        <f t="shared" si="7"/>
        <v>4473026</v>
      </c>
      <c r="L26" s="73">
        <f t="shared" si="7"/>
        <v>0</v>
      </c>
      <c r="M26" s="73">
        <f t="shared" si="7"/>
        <v>85842153</v>
      </c>
      <c r="N26" s="73">
        <f t="shared" si="7"/>
        <v>4378498</v>
      </c>
      <c r="O26" s="73">
        <f t="shared" si="7"/>
        <v>139486</v>
      </c>
      <c r="P26" s="73">
        <f t="shared" si="7"/>
        <v>0</v>
      </c>
      <c r="Q26" s="73">
        <f t="shared" si="7"/>
        <v>0</v>
      </c>
      <c r="R26" s="74">
        <f>H26-I26</f>
        <v>93764614</v>
      </c>
      <c r="S26" s="74">
        <f>R26+Q26+P26+O26+N26+M26</f>
        <v>184124751</v>
      </c>
      <c r="T26" s="75">
        <f t="shared" si="4"/>
        <v>0.14445806509240247</v>
      </c>
      <c r="U26" s="76">
        <f t="shared" si="5"/>
        <v>15257289</v>
      </c>
    </row>
    <row r="27" spans="1:21" s="81" customFormat="1" ht="21" customHeight="1" hidden="1" outlineLevel="1">
      <c r="A27" s="70" t="s">
        <v>58</v>
      </c>
      <c r="B27" s="79" t="s">
        <v>59</v>
      </c>
      <c r="C27" s="72">
        <v>10564463</v>
      </c>
      <c r="D27" s="73">
        <v>10329186</v>
      </c>
      <c r="E27" s="73">
        <v>235277</v>
      </c>
      <c r="F27" s="73"/>
      <c r="G27" s="73"/>
      <c r="H27" s="72">
        <v>10564463</v>
      </c>
      <c r="I27" s="72">
        <v>242439</v>
      </c>
      <c r="J27" s="73">
        <v>167830</v>
      </c>
      <c r="K27" s="73"/>
      <c r="L27" s="73"/>
      <c r="M27" s="73">
        <v>74609</v>
      </c>
      <c r="N27" s="73"/>
      <c r="O27" s="73"/>
      <c r="P27" s="73"/>
      <c r="Q27" s="80"/>
      <c r="R27" s="74">
        <v>10322024</v>
      </c>
      <c r="S27" s="74">
        <v>10396633</v>
      </c>
      <c r="T27" s="75">
        <f t="shared" si="4"/>
        <v>0.6922566088789345</v>
      </c>
      <c r="U27" s="76">
        <f t="shared" si="5"/>
        <v>167830</v>
      </c>
    </row>
    <row r="28" spans="1:21" s="81" customFormat="1" ht="21" customHeight="1" hidden="1" outlineLevel="1">
      <c r="A28" s="70" t="s">
        <v>60</v>
      </c>
      <c r="B28" s="79" t="s">
        <v>61</v>
      </c>
      <c r="C28" s="72">
        <v>10508182</v>
      </c>
      <c r="D28" s="73">
        <v>8364039</v>
      </c>
      <c r="E28" s="73">
        <v>2144143</v>
      </c>
      <c r="F28" s="73">
        <v>595490</v>
      </c>
      <c r="G28" s="73"/>
      <c r="H28" s="72">
        <v>9912692</v>
      </c>
      <c r="I28" s="72">
        <v>7587463</v>
      </c>
      <c r="J28" s="73">
        <v>1010089</v>
      </c>
      <c r="K28" s="73">
        <v>371111</v>
      </c>
      <c r="L28" s="73"/>
      <c r="M28" s="73">
        <v>6206263</v>
      </c>
      <c r="N28" s="73"/>
      <c r="O28" s="73"/>
      <c r="P28" s="73"/>
      <c r="Q28" s="80"/>
      <c r="R28" s="74">
        <v>2325229</v>
      </c>
      <c r="S28" s="74">
        <v>8531492</v>
      </c>
      <c r="T28" s="75">
        <f t="shared" si="4"/>
        <v>0.1820371315155013</v>
      </c>
      <c r="U28" s="76">
        <f t="shared" si="5"/>
        <v>1381200</v>
      </c>
    </row>
    <row r="29" spans="1:21" s="81" customFormat="1" ht="21" customHeight="1" hidden="1" outlineLevel="1">
      <c r="A29" s="70" t="s">
        <v>62</v>
      </c>
      <c r="B29" s="79" t="s">
        <v>63</v>
      </c>
      <c r="C29" s="72">
        <v>84712371</v>
      </c>
      <c r="D29" s="73">
        <v>36595831</v>
      </c>
      <c r="E29" s="73">
        <v>48116540</v>
      </c>
      <c r="F29" s="73">
        <v>9552314</v>
      </c>
      <c r="G29" s="73"/>
      <c r="H29" s="72">
        <v>75160057</v>
      </c>
      <c r="I29" s="72">
        <v>13272514</v>
      </c>
      <c r="J29" s="73">
        <v>611796</v>
      </c>
      <c r="K29" s="73">
        <v>729247</v>
      </c>
      <c r="L29" s="73"/>
      <c r="M29" s="73">
        <v>8814333</v>
      </c>
      <c r="N29" s="73">
        <v>3117138</v>
      </c>
      <c r="O29" s="73"/>
      <c r="P29" s="73"/>
      <c r="Q29" s="80"/>
      <c r="R29" s="74">
        <v>61887543</v>
      </c>
      <c r="S29" s="74">
        <v>73819014</v>
      </c>
      <c r="T29" s="75">
        <f t="shared" si="4"/>
        <v>0.1010391098476144</v>
      </c>
      <c r="U29" s="76">
        <f t="shared" si="5"/>
        <v>1341043</v>
      </c>
    </row>
    <row r="30" spans="1:21" s="81" customFormat="1" ht="21" customHeight="1" hidden="1" outlineLevel="1">
      <c r="A30" s="70" t="s">
        <v>64</v>
      </c>
      <c r="B30" s="79" t="s">
        <v>65</v>
      </c>
      <c r="C30" s="72">
        <v>5418571</v>
      </c>
      <c r="D30" s="73">
        <v>4437711</v>
      </c>
      <c r="E30" s="73">
        <v>980860</v>
      </c>
      <c r="F30" s="73">
        <v>3200</v>
      </c>
      <c r="G30" s="73"/>
      <c r="H30" s="72">
        <v>5415371</v>
      </c>
      <c r="I30" s="72">
        <v>4119138</v>
      </c>
      <c r="J30" s="73">
        <v>715606</v>
      </c>
      <c r="K30" s="73">
        <v>551929</v>
      </c>
      <c r="L30" s="73"/>
      <c r="M30" s="73">
        <v>2647303</v>
      </c>
      <c r="N30" s="73">
        <v>204300</v>
      </c>
      <c r="O30" s="73"/>
      <c r="P30" s="73"/>
      <c r="Q30" s="80"/>
      <c r="R30" s="74">
        <v>1296233</v>
      </c>
      <c r="S30" s="74">
        <v>4147836</v>
      </c>
      <c r="T30" s="75">
        <f t="shared" si="4"/>
        <v>0.30771850809562584</v>
      </c>
      <c r="U30" s="76">
        <f t="shared" si="5"/>
        <v>1267535</v>
      </c>
    </row>
    <row r="31" spans="1:21" s="81" customFormat="1" ht="21" customHeight="1" hidden="1" outlineLevel="1">
      <c r="A31" s="70" t="s">
        <v>66</v>
      </c>
      <c r="B31" s="79" t="s">
        <v>67</v>
      </c>
      <c r="C31" s="72">
        <v>16127178</v>
      </c>
      <c r="D31" s="73">
        <v>13281261</v>
      </c>
      <c r="E31" s="73">
        <v>2845917</v>
      </c>
      <c r="F31" s="73">
        <v>58949</v>
      </c>
      <c r="G31" s="73"/>
      <c r="H31" s="72">
        <v>16068229</v>
      </c>
      <c r="I31" s="72">
        <v>13350891</v>
      </c>
      <c r="J31" s="73">
        <v>1879504</v>
      </c>
      <c r="K31" s="73">
        <v>817886</v>
      </c>
      <c r="L31" s="73"/>
      <c r="M31" s="73">
        <v>9596441</v>
      </c>
      <c r="N31" s="73">
        <v>1057060</v>
      </c>
      <c r="O31" s="73"/>
      <c r="P31" s="73"/>
      <c r="Q31" s="80"/>
      <c r="R31" s="74">
        <v>2717338</v>
      </c>
      <c r="S31" s="74">
        <v>13370839</v>
      </c>
      <c r="T31" s="75">
        <f t="shared" si="4"/>
        <v>0.20203820104590772</v>
      </c>
      <c r="U31" s="76">
        <f t="shared" si="5"/>
        <v>2697390</v>
      </c>
    </row>
    <row r="32" spans="1:21" s="81" customFormat="1" ht="21" customHeight="1" hidden="1" outlineLevel="1">
      <c r="A32" s="70" t="s">
        <v>68</v>
      </c>
      <c r="B32" s="79" t="s">
        <v>69</v>
      </c>
      <c r="C32" s="72">
        <v>16963528</v>
      </c>
      <c r="D32" s="73">
        <v>12477661</v>
      </c>
      <c r="E32" s="73">
        <v>4485867</v>
      </c>
      <c r="F32" s="73">
        <v>29280</v>
      </c>
      <c r="G32" s="73"/>
      <c r="H32" s="72">
        <v>16934248</v>
      </c>
      <c r="I32" s="72">
        <v>13998100</v>
      </c>
      <c r="J32" s="73">
        <v>440027</v>
      </c>
      <c r="K32" s="73">
        <v>929173</v>
      </c>
      <c r="L32" s="73"/>
      <c r="M32" s="73">
        <v>12628900</v>
      </c>
      <c r="N32" s="73"/>
      <c r="O32" s="73"/>
      <c r="P32" s="73"/>
      <c r="Q32" s="80"/>
      <c r="R32" s="74">
        <v>2936148</v>
      </c>
      <c r="S32" s="74">
        <v>15565048</v>
      </c>
      <c r="T32" s="75">
        <f t="shared" si="4"/>
        <v>0.09781327465870368</v>
      </c>
      <c r="U32" s="76">
        <f t="shared" si="5"/>
        <v>1369200</v>
      </c>
    </row>
    <row r="33" spans="1:21" s="81" customFormat="1" ht="21" customHeight="1" hidden="1" outlineLevel="1">
      <c r="A33" s="70" t="s">
        <v>70</v>
      </c>
      <c r="B33" s="79" t="s">
        <v>71</v>
      </c>
      <c r="C33" s="72">
        <v>19214838</v>
      </c>
      <c r="D33" s="73">
        <v>18945455</v>
      </c>
      <c r="E33" s="73">
        <v>269383</v>
      </c>
      <c r="F33" s="73">
        <v>10700</v>
      </c>
      <c r="G33" s="73"/>
      <c r="H33" s="72">
        <v>19204138</v>
      </c>
      <c r="I33" s="72">
        <v>15955775</v>
      </c>
      <c r="J33" s="73">
        <v>1451166</v>
      </c>
      <c r="K33" s="73">
        <v>19800</v>
      </c>
      <c r="L33" s="73"/>
      <c r="M33" s="73">
        <v>14484386</v>
      </c>
      <c r="N33" s="73"/>
      <c r="O33" s="73">
        <v>423</v>
      </c>
      <c r="P33" s="73"/>
      <c r="Q33" s="80"/>
      <c r="R33" s="74">
        <v>3248363</v>
      </c>
      <c r="S33" s="74">
        <v>17733172</v>
      </c>
      <c r="T33" s="75">
        <f t="shared" si="4"/>
        <v>0.09219019445937286</v>
      </c>
      <c r="U33" s="76">
        <f t="shared" si="5"/>
        <v>1470966</v>
      </c>
    </row>
    <row r="34" spans="1:21" s="81" customFormat="1" ht="21" customHeight="1" hidden="1" outlineLevel="1">
      <c r="A34" s="70" t="s">
        <v>72</v>
      </c>
      <c r="B34" s="79" t="s">
        <v>73</v>
      </c>
      <c r="C34" s="72">
        <v>27834113</v>
      </c>
      <c r="D34" s="73">
        <v>25699351</v>
      </c>
      <c r="E34" s="73">
        <v>2134762</v>
      </c>
      <c r="F34" s="73"/>
      <c r="G34" s="73"/>
      <c r="H34" s="72">
        <v>27834113</v>
      </c>
      <c r="I34" s="72">
        <v>24001432</v>
      </c>
      <c r="J34" s="73">
        <v>3239128</v>
      </c>
      <c r="K34" s="73">
        <v>14000</v>
      </c>
      <c r="L34" s="73"/>
      <c r="M34" s="73">
        <v>20748304</v>
      </c>
      <c r="N34" s="73"/>
      <c r="O34" s="73"/>
      <c r="P34" s="73"/>
      <c r="Q34" s="80"/>
      <c r="R34" s="74">
        <v>3832681</v>
      </c>
      <c r="S34" s="74">
        <v>24580985</v>
      </c>
      <c r="T34" s="75">
        <f t="shared" si="4"/>
        <v>0.1355389128448669</v>
      </c>
      <c r="U34" s="76">
        <f t="shared" si="5"/>
        <v>3253128</v>
      </c>
    </row>
    <row r="35" spans="1:21" s="81" customFormat="1" ht="21" customHeight="1" hidden="1" outlineLevel="1">
      <c r="A35" s="70" t="s">
        <v>74</v>
      </c>
      <c r="B35" s="79" t="s">
        <v>75</v>
      </c>
      <c r="C35" s="72">
        <v>18257565</v>
      </c>
      <c r="D35" s="73">
        <v>17320482</v>
      </c>
      <c r="E35" s="73">
        <v>937083</v>
      </c>
      <c r="F35" s="73">
        <v>7523</v>
      </c>
      <c r="G35" s="73"/>
      <c r="H35" s="72">
        <v>18250042</v>
      </c>
      <c r="I35" s="72">
        <v>13050987</v>
      </c>
      <c r="J35" s="73">
        <v>1269117</v>
      </c>
      <c r="K35" s="73">
        <v>1039880</v>
      </c>
      <c r="L35" s="73"/>
      <c r="M35" s="73">
        <v>10602927</v>
      </c>
      <c r="N35" s="73"/>
      <c r="O35" s="73">
        <v>139063</v>
      </c>
      <c r="P35" s="73"/>
      <c r="Q35" s="80"/>
      <c r="R35" s="74">
        <v>5199055</v>
      </c>
      <c r="S35" s="74">
        <v>15941045</v>
      </c>
      <c r="T35" s="75">
        <f t="shared" si="4"/>
        <v>0.17692125507442463</v>
      </c>
      <c r="U35" s="76">
        <f t="shared" si="5"/>
        <v>2308997</v>
      </c>
    </row>
    <row r="36" spans="1:21" s="81" customFormat="1" ht="21" customHeight="1" hidden="1" outlineLevel="1">
      <c r="A36" s="70" t="s">
        <v>76</v>
      </c>
      <c r="B36" s="79" t="s">
        <v>44</v>
      </c>
      <c r="C36" s="72">
        <v>38687</v>
      </c>
      <c r="D36" s="73">
        <v>38687</v>
      </c>
      <c r="E36" s="73"/>
      <c r="F36" s="73"/>
      <c r="G36" s="73"/>
      <c r="H36" s="72">
        <v>38687</v>
      </c>
      <c r="I36" s="72">
        <v>38687</v>
      </c>
      <c r="J36" s="73"/>
      <c r="K36" s="73"/>
      <c r="L36" s="73"/>
      <c r="M36" s="73">
        <v>38687</v>
      </c>
      <c r="N36" s="73"/>
      <c r="O36" s="73"/>
      <c r="P36" s="73"/>
      <c r="Q36" s="80"/>
      <c r="R36" s="74">
        <v>0</v>
      </c>
      <c r="S36" s="74">
        <v>38687</v>
      </c>
      <c r="T36" s="75">
        <f t="shared" si="4"/>
        <v>0</v>
      </c>
      <c r="U36" s="76">
        <f t="shared" si="5"/>
        <v>0</v>
      </c>
    </row>
    <row r="37" spans="1:21" s="81" customFormat="1" ht="21" customHeight="1" hidden="1" outlineLevel="1">
      <c r="A37" s="70"/>
      <c r="B37" s="79"/>
      <c r="C37" s="72"/>
      <c r="D37" s="73"/>
      <c r="E37" s="73"/>
      <c r="F37" s="73"/>
      <c r="G37" s="73"/>
      <c r="H37" s="72"/>
      <c r="I37" s="72"/>
      <c r="J37" s="73"/>
      <c r="K37" s="73"/>
      <c r="L37" s="73"/>
      <c r="M37" s="73"/>
      <c r="N37" s="73"/>
      <c r="O37" s="73"/>
      <c r="P37" s="73"/>
      <c r="Q37" s="80"/>
      <c r="R37" s="74"/>
      <c r="S37" s="74"/>
      <c r="T37" s="75" t="e">
        <f t="shared" si="4"/>
        <v>#DIV/0!</v>
      </c>
      <c r="U37" s="76">
        <f t="shared" si="5"/>
        <v>0</v>
      </c>
    </row>
    <row r="38" spans="1:21" s="81" customFormat="1" ht="21" customHeight="1" hidden="1" outlineLevel="1">
      <c r="A38" s="70"/>
      <c r="B38" s="79"/>
      <c r="C38" s="72"/>
      <c r="D38" s="73"/>
      <c r="E38" s="73"/>
      <c r="F38" s="73"/>
      <c r="G38" s="73"/>
      <c r="H38" s="72"/>
      <c r="I38" s="72"/>
      <c r="J38" s="73"/>
      <c r="K38" s="73"/>
      <c r="L38" s="73"/>
      <c r="M38" s="73"/>
      <c r="N38" s="73"/>
      <c r="O38" s="73"/>
      <c r="P38" s="73"/>
      <c r="Q38" s="80"/>
      <c r="R38" s="74"/>
      <c r="S38" s="74"/>
      <c r="T38" s="75" t="e">
        <f t="shared" si="4"/>
        <v>#DIV/0!</v>
      </c>
      <c r="U38" s="76">
        <f t="shared" si="5"/>
        <v>0</v>
      </c>
    </row>
    <row r="39" spans="1:21" s="81" customFormat="1" ht="21" customHeight="1" collapsed="1">
      <c r="A39" s="70" t="s">
        <v>35</v>
      </c>
      <c r="B39" s="71" t="s">
        <v>77</v>
      </c>
      <c r="C39" s="72">
        <f>D39+E39</f>
        <v>39074685.214</v>
      </c>
      <c r="D39" s="73">
        <f>SUM(D40:D45)</f>
        <v>19669958</v>
      </c>
      <c r="E39" s="73">
        <f>SUM(E40:E45)</f>
        <v>19404727.214</v>
      </c>
      <c r="F39" s="73">
        <f>SUM(F40:F45)</f>
        <v>673543.277</v>
      </c>
      <c r="G39" s="73">
        <f>SUM(G40:G45)</f>
        <v>0</v>
      </c>
      <c r="H39" s="72">
        <f>C39-F39-G39</f>
        <v>38401141.937</v>
      </c>
      <c r="I39" s="72">
        <f>J39+K39+L39+M39+N39+O39+P39+Q39</f>
        <v>32908937.163</v>
      </c>
      <c r="J39" s="73">
        <f aca="true" t="shared" si="8" ref="J39:Q39">SUM(J40:J45)</f>
        <v>2382017.163</v>
      </c>
      <c r="K39" s="73">
        <f t="shared" si="8"/>
        <v>222194</v>
      </c>
      <c r="L39" s="73">
        <f t="shared" si="8"/>
        <v>0</v>
      </c>
      <c r="M39" s="73">
        <f t="shared" si="8"/>
        <v>29840792</v>
      </c>
      <c r="N39" s="73">
        <f t="shared" si="8"/>
        <v>463934</v>
      </c>
      <c r="O39" s="73">
        <f t="shared" si="8"/>
        <v>0</v>
      </c>
      <c r="P39" s="73">
        <f t="shared" si="8"/>
        <v>0</v>
      </c>
      <c r="Q39" s="73">
        <f t="shared" si="8"/>
        <v>0</v>
      </c>
      <c r="R39" s="74">
        <f>H39-I39</f>
        <v>5492204.774</v>
      </c>
      <c r="S39" s="74">
        <f>R39+Q39+P39+O39+N39+M39</f>
        <v>35796930.774000004</v>
      </c>
      <c r="T39" s="75">
        <f t="shared" si="4"/>
        <v>0.07913385807937769</v>
      </c>
      <c r="U39" s="76">
        <f t="shared" si="5"/>
        <v>2604211.163</v>
      </c>
    </row>
    <row r="40" spans="1:21" s="81" customFormat="1" ht="21" customHeight="1" hidden="1" outlineLevel="1">
      <c r="A40" s="70" t="s">
        <v>78</v>
      </c>
      <c r="B40" s="82" t="s">
        <v>79</v>
      </c>
      <c r="C40" s="72">
        <v>1147141.8</v>
      </c>
      <c r="D40" s="73">
        <v>671482</v>
      </c>
      <c r="E40" s="73">
        <v>475659.8</v>
      </c>
      <c r="F40" s="73">
        <v>0</v>
      </c>
      <c r="G40" s="73">
        <v>0</v>
      </c>
      <c r="H40" s="72">
        <v>1147141.8</v>
      </c>
      <c r="I40" s="72">
        <v>706074.16</v>
      </c>
      <c r="J40" s="73">
        <v>324213.16</v>
      </c>
      <c r="K40" s="73">
        <v>25501</v>
      </c>
      <c r="L40" s="73"/>
      <c r="M40" s="73">
        <v>356360</v>
      </c>
      <c r="N40" s="73">
        <v>0</v>
      </c>
      <c r="O40" s="73"/>
      <c r="P40" s="73"/>
      <c r="Q40" s="80"/>
      <c r="R40" s="74">
        <v>441067.64</v>
      </c>
      <c r="S40" s="74">
        <v>797427.64</v>
      </c>
      <c r="T40" s="75">
        <f t="shared" si="4"/>
        <v>0.49529380879764806</v>
      </c>
      <c r="U40" s="76">
        <f t="shared" si="5"/>
        <v>349714.16</v>
      </c>
    </row>
    <row r="41" spans="1:21" s="81" customFormat="1" ht="21" customHeight="1" hidden="1" outlineLevel="1">
      <c r="A41" s="70" t="s">
        <v>80</v>
      </c>
      <c r="B41" s="82" t="s">
        <v>81</v>
      </c>
      <c r="C41" s="72">
        <v>11552626.414</v>
      </c>
      <c r="D41" s="73">
        <v>4187925</v>
      </c>
      <c r="E41" s="73">
        <v>7364701.414</v>
      </c>
      <c r="F41" s="73">
        <v>659543.277</v>
      </c>
      <c r="G41" s="73"/>
      <c r="H41" s="72">
        <v>10893083.137</v>
      </c>
      <c r="I41" s="72">
        <v>9021931</v>
      </c>
      <c r="J41" s="73">
        <v>645016</v>
      </c>
      <c r="K41" s="73"/>
      <c r="L41" s="73"/>
      <c r="M41" s="73">
        <v>8305415</v>
      </c>
      <c r="N41" s="73">
        <v>71500</v>
      </c>
      <c r="O41" s="73"/>
      <c r="P41" s="73"/>
      <c r="Q41" s="80"/>
      <c r="R41" s="74">
        <v>1871152.137</v>
      </c>
      <c r="S41" s="74">
        <v>10248067.137</v>
      </c>
      <c r="T41" s="75">
        <f t="shared" si="4"/>
        <v>0.07149422889623075</v>
      </c>
      <c r="U41" s="76">
        <f t="shared" si="5"/>
        <v>645016</v>
      </c>
    </row>
    <row r="42" spans="1:21" s="81" customFormat="1" ht="21" customHeight="1" hidden="1" outlineLevel="1">
      <c r="A42" s="70" t="s">
        <v>82</v>
      </c>
      <c r="B42" s="82" t="s">
        <v>83</v>
      </c>
      <c r="C42" s="72">
        <v>9807930</v>
      </c>
      <c r="D42" s="73">
        <v>9280581</v>
      </c>
      <c r="E42" s="73">
        <v>527349</v>
      </c>
      <c r="F42" s="73">
        <v>0</v>
      </c>
      <c r="G42" s="73">
        <v>0</v>
      </c>
      <c r="H42" s="72">
        <v>9807930</v>
      </c>
      <c r="I42" s="72">
        <v>7113574</v>
      </c>
      <c r="J42" s="73">
        <v>1198978</v>
      </c>
      <c r="K42" s="73">
        <v>163643</v>
      </c>
      <c r="L42" s="73"/>
      <c r="M42" s="73">
        <v>5750953</v>
      </c>
      <c r="N42" s="73">
        <v>0</v>
      </c>
      <c r="O42" s="73"/>
      <c r="P42" s="73"/>
      <c r="Q42" s="80">
        <v>0</v>
      </c>
      <c r="R42" s="74">
        <v>2694356</v>
      </c>
      <c r="S42" s="74">
        <v>8445309</v>
      </c>
      <c r="T42" s="75">
        <f t="shared" si="4"/>
        <v>0.19155223520553802</v>
      </c>
      <c r="U42" s="76">
        <f t="shared" si="5"/>
        <v>1362621</v>
      </c>
    </row>
    <row r="43" spans="1:21" s="78" customFormat="1" ht="21" customHeight="1" hidden="1" outlineLevel="1">
      <c r="A43" s="70" t="s">
        <v>84</v>
      </c>
      <c r="B43" s="82" t="s">
        <v>85</v>
      </c>
      <c r="C43" s="72">
        <v>1549906</v>
      </c>
      <c r="D43" s="73">
        <v>673849</v>
      </c>
      <c r="E43" s="73">
        <v>876057</v>
      </c>
      <c r="F43" s="73">
        <v>14000</v>
      </c>
      <c r="G43" s="73"/>
      <c r="H43" s="72">
        <v>1535906</v>
      </c>
      <c r="I43" s="72">
        <v>1050878</v>
      </c>
      <c r="J43" s="73">
        <v>204440</v>
      </c>
      <c r="K43" s="73">
        <v>33050</v>
      </c>
      <c r="L43" s="73"/>
      <c r="M43" s="73">
        <v>813388</v>
      </c>
      <c r="N43" s="73"/>
      <c r="O43" s="73"/>
      <c r="P43" s="73"/>
      <c r="Q43" s="80"/>
      <c r="R43" s="74">
        <v>485028</v>
      </c>
      <c r="S43" s="74">
        <v>1298416</v>
      </c>
      <c r="T43" s="75">
        <f t="shared" si="4"/>
        <v>0.22599198003954787</v>
      </c>
      <c r="U43" s="76">
        <f t="shared" si="5"/>
        <v>237490</v>
      </c>
    </row>
    <row r="44" spans="1:21" s="78" customFormat="1" ht="21" customHeight="1" hidden="1" outlineLevel="1">
      <c r="A44" s="70" t="s">
        <v>86</v>
      </c>
      <c r="B44" s="82" t="s">
        <v>87</v>
      </c>
      <c r="C44" s="72">
        <v>15017081</v>
      </c>
      <c r="D44" s="73">
        <v>4856121</v>
      </c>
      <c r="E44" s="73">
        <v>10160960</v>
      </c>
      <c r="F44" s="73"/>
      <c r="G44" s="73"/>
      <c r="H44" s="72">
        <v>15017081</v>
      </c>
      <c r="I44" s="72">
        <v>15016480.003</v>
      </c>
      <c r="J44" s="73">
        <v>9370.003</v>
      </c>
      <c r="K44" s="73"/>
      <c r="L44" s="73"/>
      <c r="M44" s="73">
        <v>14614676</v>
      </c>
      <c r="N44" s="73">
        <v>392434</v>
      </c>
      <c r="O44" s="73"/>
      <c r="P44" s="73"/>
      <c r="Q44" s="80"/>
      <c r="R44" s="74">
        <v>600.9969999995083</v>
      </c>
      <c r="S44" s="74">
        <v>15007710.997</v>
      </c>
      <c r="T44" s="75">
        <f t="shared" si="4"/>
        <v>0.0006239813190659899</v>
      </c>
      <c r="U44" s="76">
        <f t="shared" si="5"/>
        <v>9370.003</v>
      </c>
    </row>
    <row r="45" spans="1:21" s="81" customFormat="1" ht="21" customHeight="1" hidden="1" outlineLevel="1">
      <c r="A45" s="70"/>
      <c r="B45" s="82"/>
      <c r="C45" s="72"/>
      <c r="D45" s="73"/>
      <c r="E45" s="73"/>
      <c r="F45" s="73"/>
      <c r="G45" s="73"/>
      <c r="H45" s="72"/>
      <c r="I45" s="72"/>
      <c r="J45" s="73"/>
      <c r="K45" s="73"/>
      <c r="L45" s="73"/>
      <c r="M45" s="73"/>
      <c r="N45" s="73"/>
      <c r="O45" s="73"/>
      <c r="P45" s="73"/>
      <c r="Q45" s="80"/>
      <c r="R45" s="74"/>
      <c r="S45" s="74"/>
      <c r="T45" s="75" t="e">
        <f t="shared" si="4"/>
        <v>#DIV/0!</v>
      </c>
      <c r="U45" s="76">
        <f t="shared" si="5"/>
        <v>0</v>
      </c>
    </row>
    <row r="46" spans="1:21" s="81" customFormat="1" ht="21" customHeight="1" collapsed="1">
      <c r="A46" s="70" t="s">
        <v>37</v>
      </c>
      <c r="B46" s="71" t="s">
        <v>88</v>
      </c>
      <c r="C46" s="72">
        <f>D46+E46</f>
        <v>66715738</v>
      </c>
      <c r="D46" s="73">
        <f>SUM(D47:D52)</f>
        <v>50319391</v>
      </c>
      <c r="E46" s="73">
        <f>SUM(E47:E52)</f>
        <v>16396347</v>
      </c>
      <c r="F46" s="73">
        <f>SUM(F47:F52)</f>
        <v>353691</v>
      </c>
      <c r="G46" s="73">
        <f>SUM(G47:G52)</f>
        <v>0</v>
      </c>
      <c r="H46" s="72">
        <f>C46-F46-G46</f>
        <v>66362047</v>
      </c>
      <c r="I46" s="72">
        <f>J46+K46+L46+M46+N46+O46+P46+Q46</f>
        <v>17268048</v>
      </c>
      <c r="J46" s="73">
        <f aca="true" t="shared" si="9" ref="J46:Q46">SUM(J47:J52)</f>
        <v>3104178</v>
      </c>
      <c r="K46" s="73">
        <f t="shared" si="9"/>
        <v>303585</v>
      </c>
      <c r="L46" s="73">
        <f t="shared" si="9"/>
        <v>0</v>
      </c>
      <c r="M46" s="73">
        <f t="shared" si="9"/>
        <v>13269397</v>
      </c>
      <c r="N46" s="73">
        <f t="shared" si="9"/>
        <v>590888</v>
      </c>
      <c r="O46" s="73">
        <f t="shared" si="9"/>
        <v>0</v>
      </c>
      <c r="P46" s="73">
        <f t="shared" si="9"/>
        <v>0</v>
      </c>
      <c r="Q46" s="73">
        <f t="shared" si="9"/>
        <v>0</v>
      </c>
      <c r="R46" s="74">
        <f>H46-I46</f>
        <v>49093999</v>
      </c>
      <c r="S46" s="74">
        <f>R46+Q46+P46+O46+N46+M46</f>
        <v>62954284</v>
      </c>
      <c r="T46" s="75">
        <f t="shared" si="4"/>
        <v>0.19734500390547907</v>
      </c>
      <c r="U46" s="76">
        <f t="shared" si="5"/>
        <v>3407763</v>
      </c>
    </row>
    <row r="47" spans="1:21" s="81" customFormat="1" ht="21" customHeight="1" hidden="1" outlineLevel="1">
      <c r="A47" s="70" t="s">
        <v>89</v>
      </c>
      <c r="B47" s="82" t="s">
        <v>90</v>
      </c>
      <c r="C47" s="72">
        <v>7020062</v>
      </c>
      <c r="D47" s="73">
        <v>241436</v>
      </c>
      <c r="E47" s="73">
        <v>6778626</v>
      </c>
      <c r="F47" s="73"/>
      <c r="G47" s="73">
        <v>0</v>
      </c>
      <c r="H47" s="72">
        <v>7020062</v>
      </c>
      <c r="I47" s="72">
        <v>6020062</v>
      </c>
      <c r="J47" s="73">
        <v>1135734</v>
      </c>
      <c r="K47" s="73"/>
      <c r="L47" s="73">
        <v>0</v>
      </c>
      <c r="M47" s="73">
        <v>4884328</v>
      </c>
      <c r="N47" s="73">
        <v>0</v>
      </c>
      <c r="O47" s="73">
        <v>0</v>
      </c>
      <c r="P47" s="73">
        <v>0</v>
      </c>
      <c r="Q47" s="80">
        <v>0</v>
      </c>
      <c r="R47" s="74">
        <v>1000000</v>
      </c>
      <c r="S47" s="74">
        <v>5884328</v>
      </c>
      <c r="T47" s="75">
        <f t="shared" si="4"/>
        <v>0.1886581898990409</v>
      </c>
      <c r="U47" s="76">
        <f t="shared" si="5"/>
        <v>1135734</v>
      </c>
    </row>
    <row r="48" spans="1:21" s="81" customFormat="1" ht="21" customHeight="1" hidden="1" outlineLevel="1">
      <c r="A48" s="70" t="s">
        <v>91</v>
      </c>
      <c r="B48" s="82" t="s">
        <v>40</v>
      </c>
      <c r="C48" s="72">
        <v>24850</v>
      </c>
      <c r="D48" s="73"/>
      <c r="E48" s="73">
        <v>24850</v>
      </c>
      <c r="F48" s="73"/>
      <c r="G48" s="73">
        <v>0</v>
      </c>
      <c r="H48" s="72">
        <v>24850</v>
      </c>
      <c r="I48" s="72">
        <v>24850</v>
      </c>
      <c r="J48" s="73">
        <v>5600</v>
      </c>
      <c r="K48" s="73"/>
      <c r="L48" s="73"/>
      <c r="M48" s="73">
        <v>19250</v>
      </c>
      <c r="N48" s="73"/>
      <c r="O48" s="73"/>
      <c r="P48" s="73"/>
      <c r="Q48" s="80"/>
      <c r="R48" s="74"/>
      <c r="S48" s="74">
        <v>19250</v>
      </c>
      <c r="T48" s="75">
        <f t="shared" si="4"/>
        <v>0.22535211267605634</v>
      </c>
      <c r="U48" s="76">
        <f t="shared" si="5"/>
        <v>5600</v>
      </c>
    </row>
    <row r="49" spans="1:21" s="81" customFormat="1" ht="21" customHeight="1" hidden="1" outlineLevel="1">
      <c r="A49" s="70" t="s">
        <v>92</v>
      </c>
      <c r="B49" s="82" t="s">
        <v>93</v>
      </c>
      <c r="C49" s="72">
        <v>1909827</v>
      </c>
      <c r="D49" s="73">
        <v>1597367</v>
      </c>
      <c r="E49" s="73">
        <v>312460</v>
      </c>
      <c r="F49" s="73">
        <v>45150</v>
      </c>
      <c r="G49" s="73"/>
      <c r="H49" s="72">
        <v>1864677</v>
      </c>
      <c r="I49" s="72">
        <v>720041</v>
      </c>
      <c r="J49" s="73">
        <v>226185</v>
      </c>
      <c r="K49" s="73">
        <v>21400</v>
      </c>
      <c r="L49" s="73"/>
      <c r="M49" s="73">
        <v>402456</v>
      </c>
      <c r="N49" s="73">
        <v>70000</v>
      </c>
      <c r="O49" s="73"/>
      <c r="P49" s="73"/>
      <c r="Q49" s="80"/>
      <c r="R49" s="74">
        <v>1144636</v>
      </c>
      <c r="S49" s="74">
        <v>1617092</v>
      </c>
      <c r="T49" s="75">
        <f t="shared" si="4"/>
        <v>0.34384847529515683</v>
      </c>
      <c r="U49" s="76">
        <f t="shared" si="5"/>
        <v>247585</v>
      </c>
    </row>
    <row r="50" spans="1:21" s="81" customFormat="1" ht="21" customHeight="1" hidden="1" outlineLevel="1">
      <c r="A50" s="70" t="s">
        <v>94</v>
      </c>
      <c r="B50" s="82" t="s">
        <v>95</v>
      </c>
      <c r="C50" s="72">
        <v>44074508</v>
      </c>
      <c r="D50" s="73">
        <v>43019681</v>
      </c>
      <c r="E50" s="73">
        <v>1054827</v>
      </c>
      <c r="F50" s="73">
        <v>308541</v>
      </c>
      <c r="G50" s="73"/>
      <c r="H50" s="72">
        <v>43765967</v>
      </c>
      <c r="I50" s="72">
        <v>7551498</v>
      </c>
      <c r="J50" s="73">
        <v>1533969</v>
      </c>
      <c r="K50" s="73">
        <v>224305</v>
      </c>
      <c r="L50" s="73"/>
      <c r="M50" s="73">
        <v>5272336</v>
      </c>
      <c r="N50" s="73">
        <v>520888</v>
      </c>
      <c r="O50" s="73"/>
      <c r="P50" s="73"/>
      <c r="Q50" s="80"/>
      <c r="R50" s="74">
        <v>36214469</v>
      </c>
      <c r="S50" s="74">
        <v>42007693</v>
      </c>
      <c r="T50" s="75">
        <f t="shared" si="4"/>
        <v>0.2328377760280146</v>
      </c>
      <c r="U50" s="76">
        <f t="shared" si="5"/>
        <v>1758274</v>
      </c>
    </row>
    <row r="51" spans="1:21" s="81" customFormat="1" ht="21" customHeight="1" hidden="1" outlineLevel="1">
      <c r="A51" s="70" t="s">
        <v>96</v>
      </c>
      <c r="B51" s="82" t="s">
        <v>192</v>
      </c>
      <c r="C51" s="72">
        <v>13686491</v>
      </c>
      <c r="D51" s="73">
        <v>5460907</v>
      </c>
      <c r="E51" s="73">
        <v>8225584</v>
      </c>
      <c r="F51" s="73"/>
      <c r="G51" s="73"/>
      <c r="H51" s="72">
        <v>13686491</v>
      </c>
      <c r="I51" s="72">
        <v>2951597</v>
      </c>
      <c r="J51" s="73">
        <v>202690</v>
      </c>
      <c r="K51" s="73">
        <v>57880</v>
      </c>
      <c r="L51" s="73"/>
      <c r="M51" s="73">
        <v>2691027</v>
      </c>
      <c r="N51" s="73"/>
      <c r="O51" s="73" t="s">
        <v>193</v>
      </c>
      <c r="P51" s="73"/>
      <c r="Q51" s="80"/>
      <c r="R51" s="74">
        <v>10734894</v>
      </c>
      <c r="S51" s="74">
        <v>13425921</v>
      </c>
      <c r="T51" s="75">
        <f t="shared" si="4"/>
        <v>0.08828102210430488</v>
      </c>
      <c r="U51" s="76">
        <f t="shared" si="5"/>
        <v>260570</v>
      </c>
    </row>
    <row r="52" spans="1:21" s="81" customFormat="1" ht="21" customHeight="1" hidden="1" outlineLevel="1">
      <c r="A52" s="70"/>
      <c r="B52" s="82"/>
      <c r="C52" s="72"/>
      <c r="D52" s="73"/>
      <c r="E52" s="73"/>
      <c r="F52" s="73"/>
      <c r="G52" s="73"/>
      <c r="H52" s="72"/>
      <c r="I52" s="72"/>
      <c r="J52" s="73"/>
      <c r="K52" s="73"/>
      <c r="L52" s="73"/>
      <c r="M52" s="73"/>
      <c r="N52" s="73"/>
      <c r="O52" s="73"/>
      <c r="P52" s="73"/>
      <c r="Q52" s="80"/>
      <c r="R52" s="74"/>
      <c r="S52" s="74"/>
      <c r="T52" s="75" t="e">
        <f t="shared" si="4"/>
        <v>#DIV/0!</v>
      </c>
      <c r="U52" s="76">
        <f t="shared" si="5"/>
        <v>0</v>
      </c>
    </row>
    <row r="53" spans="1:21" s="81" customFormat="1" ht="21" customHeight="1" collapsed="1">
      <c r="A53" s="70" t="s">
        <v>39</v>
      </c>
      <c r="B53" s="71" t="s">
        <v>98</v>
      </c>
      <c r="C53" s="72">
        <f>D53+E53</f>
        <v>12396132</v>
      </c>
      <c r="D53" s="73">
        <f>SUM(D54:D57)</f>
        <v>8163746</v>
      </c>
      <c r="E53" s="73">
        <f>SUM(E54:E57)</f>
        <v>4232386</v>
      </c>
      <c r="F53" s="73">
        <f>SUM(F54:F57)</f>
        <v>148580</v>
      </c>
      <c r="G53" s="73">
        <f>SUM(G54:G57)</f>
        <v>163965</v>
      </c>
      <c r="H53" s="72">
        <f>C53-F53-G53</f>
        <v>12083587</v>
      </c>
      <c r="I53" s="72">
        <f>J53+K53+L53+M53+N53+O53+P53+Q53</f>
        <v>8961055</v>
      </c>
      <c r="J53" s="73">
        <f aca="true" t="shared" si="10" ref="J53:Q53">SUM(J54:J57)</f>
        <v>1966871</v>
      </c>
      <c r="K53" s="73">
        <f t="shared" si="10"/>
        <v>345171</v>
      </c>
      <c r="L53" s="73">
        <f t="shared" si="10"/>
        <v>0</v>
      </c>
      <c r="M53" s="73">
        <f t="shared" si="10"/>
        <v>4697304</v>
      </c>
      <c r="N53" s="73">
        <f t="shared" si="10"/>
        <v>0</v>
      </c>
      <c r="O53" s="73">
        <f t="shared" si="10"/>
        <v>1951709</v>
      </c>
      <c r="P53" s="73">
        <f t="shared" si="10"/>
        <v>0</v>
      </c>
      <c r="Q53" s="73">
        <f t="shared" si="10"/>
        <v>0</v>
      </c>
      <c r="R53" s="74">
        <f>H53-I53</f>
        <v>3122532</v>
      </c>
      <c r="S53" s="74">
        <f>R53+Q53+P53+O53+N53+M53</f>
        <v>9771545</v>
      </c>
      <c r="T53" s="75">
        <f t="shared" si="4"/>
        <v>0.2580100222574239</v>
      </c>
      <c r="U53" s="76">
        <f t="shared" si="5"/>
        <v>2312042</v>
      </c>
    </row>
    <row r="54" spans="1:21" s="81" customFormat="1" ht="21" customHeight="1" hidden="1" outlineLevel="1">
      <c r="A54" s="70" t="s">
        <v>99</v>
      </c>
      <c r="B54" s="82" t="s">
        <v>100</v>
      </c>
      <c r="C54" s="72">
        <v>1253554</v>
      </c>
      <c r="D54" s="73">
        <v>1220472</v>
      </c>
      <c r="E54" s="73">
        <v>33082</v>
      </c>
      <c r="F54" s="73">
        <v>0</v>
      </c>
      <c r="G54" s="73">
        <v>0</v>
      </c>
      <c r="H54" s="72">
        <v>1253554</v>
      </c>
      <c r="I54" s="72">
        <v>1133409</v>
      </c>
      <c r="J54" s="73">
        <v>921907</v>
      </c>
      <c r="K54" s="73">
        <v>0</v>
      </c>
      <c r="L54" s="73"/>
      <c r="M54" s="73">
        <v>211502</v>
      </c>
      <c r="N54" s="73">
        <v>0</v>
      </c>
      <c r="O54" s="73">
        <v>0</v>
      </c>
      <c r="P54" s="73">
        <v>0</v>
      </c>
      <c r="Q54" s="80">
        <v>0</v>
      </c>
      <c r="R54" s="74">
        <v>120145</v>
      </c>
      <c r="S54" s="74">
        <v>331647</v>
      </c>
      <c r="T54" s="75">
        <f t="shared" si="4"/>
        <v>0.8133930469936272</v>
      </c>
      <c r="U54" s="76">
        <f t="shared" si="5"/>
        <v>921907</v>
      </c>
    </row>
    <row r="55" spans="1:21" s="81" customFormat="1" ht="21" customHeight="1" hidden="1" outlineLevel="1">
      <c r="A55" s="70" t="s">
        <v>101</v>
      </c>
      <c r="B55" s="82" t="s">
        <v>102</v>
      </c>
      <c r="C55" s="72">
        <v>4966414</v>
      </c>
      <c r="D55" s="73">
        <v>4027831</v>
      </c>
      <c r="E55" s="73">
        <v>938583</v>
      </c>
      <c r="F55" s="73">
        <v>0</v>
      </c>
      <c r="G55" s="73">
        <v>163965</v>
      </c>
      <c r="H55" s="72">
        <v>4802449</v>
      </c>
      <c r="I55" s="72">
        <v>3529365</v>
      </c>
      <c r="J55" s="73">
        <v>475097</v>
      </c>
      <c r="K55" s="73">
        <v>101356</v>
      </c>
      <c r="L55" s="73"/>
      <c r="M55" s="73">
        <v>1001203</v>
      </c>
      <c r="N55" s="73">
        <v>0</v>
      </c>
      <c r="O55" s="73">
        <v>1951709</v>
      </c>
      <c r="P55" s="73">
        <v>0</v>
      </c>
      <c r="Q55" s="80">
        <v>0</v>
      </c>
      <c r="R55" s="74">
        <v>1273084</v>
      </c>
      <c r="S55" s="74">
        <v>4225996</v>
      </c>
      <c r="T55" s="75">
        <f t="shared" si="4"/>
        <v>0.1633305141293122</v>
      </c>
      <c r="U55" s="76">
        <f aca="true" t="shared" si="11" ref="U55:U86">J55+K55+L55</f>
        <v>576453</v>
      </c>
    </row>
    <row r="56" spans="1:21" s="81" customFormat="1" ht="21" customHeight="1" hidden="1" outlineLevel="1">
      <c r="A56" s="70" t="s">
        <v>103</v>
      </c>
      <c r="B56" s="82" t="s">
        <v>104</v>
      </c>
      <c r="C56" s="72">
        <v>3932984</v>
      </c>
      <c r="D56" s="73">
        <v>1024913</v>
      </c>
      <c r="E56" s="73">
        <v>2908071</v>
      </c>
      <c r="F56" s="73">
        <v>148180</v>
      </c>
      <c r="G56" s="73">
        <v>0</v>
      </c>
      <c r="H56" s="72">
        <v>3784804</v>
      </c>
      <c r="I56" s="72">
        <v>3527973</v>
      </c>
      <c r="J56" s="73">
        <v>149561</v>
      </c>
      <c r="K56" s="73">
        <v>38466</v>
      </c>
      <c r="L56" s="73"/>
      <c r="M56" s="73">
        <v>3339946</v>
      </c>
      <c r="N56" s="73">
        <v>0</v>
      </c>
      <c r="O56" s="73">
        <v>0</v>
      </c>
      <c r="P56" s="73">
        <v>0</v>
      </c>
      <c r="Q56" s="80">
        <v>0</v>
      </c>
      <c r="R56" s="74">
        <v>256831</v>
      </c>
      <c r="S56" s="74">
        <v>3596777</v>
      </c>
      <c r="T56" s="75">
        <f t="shared" si="4"/>
        <v>0.05329604279851348</v>
      </c>
      <c r="U56" s="76">
        <f t="shared" si="11"/>
        <v>188027</v>
      </c>
    </row>
    <row r="57" spans="1:21" s="81" customFormat="1" ht="21" customHeight="1" hidden="1" outlineLevel="1">
      <c r="A57" s="70" t="s">
        <v>105</v>
      </c>
      <c r="B57" s="82" t="s">
        <v>106</v>
      </c>
      <c r="C57" s="72">
        <v>2243180</v>
      </c>
      <c r="D57" s="73">
        <v>1890530</v>
      </c>
      <c r="E57" s="73">
        <v>352650</v>
      </c>
      <c r="F57" s="73">
        <v>400</v>
      </c>
      <c r="G57" s="73">
        <v>0</v>
      </c>
      <c r="H57" s="72">
        <v>2242780</v>
      </c>
      <c r="I57" s="72">
        <v>770308</v>
      </c>
      <c r="J57" s="73">
        <v>420306</v>
      </c>
      <c r="K57" s="73">
        <v>205349</v>
      </c>
      <c r="L57" s="73">
        <v>0</v>
      </c>
      <c r="M57" s="73">
        <v>144653</v>
      </c>
      <c r="N57" s="73">
        <v>0</v>
      </c>
      <c r="O57" s="73">
        <v>0</v>
      </c>
      <c r="P57" s="73">
        <v>0</v>
      </c>
      <c r="Q57" s="80">
        <v>0</v>
      </c>
      <c r="R57" s="74">
        <v>1472472</v>
      </c>
      <c r="S57" s="74">
        <v>1617125</v>
      </c>
      <c r="T57" s="75">
        <f t="shared" si="4"/>
        <v>0.8122140754087975</v>
      </c>
      <c r="U57" s="76">
        <f t="shared" si="11"/>
        <v>625655</v>
      </c>
    </row>
    <row r="58" spans="1:21" s="81" customFormat="1" ht="21" customHeight="1" collapsed="1">
      <c r="A58" s="70" t="s">
        <v>41</v>
      </c>
      <c r="B58" s="71" t="s">
        <v>107</v>
      </c>
      <c r="C58" s="72">
        <f>D58+E58</f>
        <v>15535058</v>
      </c>
      <c r="D58" s="73">
        <f>SUM(D59:D62)</f>
        <v>13259366</v>
      </c>
      <c r="E58" s="73">
        <f>SUM(E59:E62)</f>
        <v>2275692</v>
      </c>
      <c r="F58" s="73">
        <f>SUM(F59:F62)</f>
        <v>36229</v>
      </c>
      <c r="G58" s="73">
        <f>SUM(G59:G62)</f>
        <v>0</v>
      </c>
      <c r="H58" s="72">
        <f>C58-F58-G58</f>
        <v>15498829</v>
      </c>
      <c r="I58" s="72">
        <f>J58+K58+L58+M58+N58+O58+P58+Q58</f>
        <v>7837498</v>
      </c>
      <c r="J58" s="73">
        <f aca="true" t="shared" si="12" ref="J58:Q58">SUM(J59:J62)</f>
        <v>1506772</v>
      </c>
      <c r="K58" s="73">
        <f t="shared" si="12"/>
        <v>706226</v>
      </c>
      <c r="L58" s="73">
        <f t="shared" si="12"/>
        <v>0</v>
      </c>
      <c r="M58" s="73">
        <f t="shared" si="12"/>
        <v>5609650</v>
      </c>
      <c r="N58" s="73">
        <f t="shared" si="12"/>
        <v>0</v>
      </c>
      <c r="O58" s="73">
        <f t="shared" si="12"/>
        <v>0</v>
      </c>
      <c r="P58" s="73">
        <f t="shared" si="12"/>
        <v>0</v>
      </c>
      <c r="Q58" s="73">
        <f t="shared" si="12"/>
        <v>14850</v>
      </c>
      <c r="R58" s="74">
        <f>H58-I58</f>
        <v>7661331</v>
      </c>
      <c r="S58" s="74">
        <f>R58+Q58+P58+O58+N58+M58</f>
        <v>13285831</v>
      </c>
      <c r="T58" s="75">
        <f t="shared" si="4"/>
        <v>0.28236026344121556</v>
      </c>
      <c r="U58" s="76">
        <f t="shared" si="11"/>
        <v>2212998</v>
      </c>
    </row>
    <row r="59" spans="1:21" s="81" customFormat="1" ht="21" customHeight="1" hidden="1" outlineLevel="1">
      <c r="A59" s="70" t="s">
        <v>108</v>
      </c>
      <c r="B59" s="82" t="s">
        <v>109</v>
      </c>
      <c r="C59" s="72">
        <v>63688</v>
      </c>
      <c r="D59" s="73">
        <v>55738</v>
      </c>
      <c r="E59" s="73">
        <v>7950</v>
      </c>
      <c r="F59" s="73">
        <v>200</v>
      </c>
      <c r="G59" s="73">
        <v>0</v>
      </c>
      <c r="H59" s="72">
        <v>63488</v>
      </c>
      <c r="I59" s="72">
        <v>63488</v>
      </c>
      <c r="J59" s="73">
        <v>46588</v>
      </c>
      <c r="K59" s="73">
        <v>15000</v>
      </c>
      <c r="L59" s="73">
        <v>0</v>
      </c>
      <c r="M59" s="73">
        <v>1900</v>
      </c>
      <c r="N59" s="73"/>
      <c r="O59" s="73">
        <v>0</v>
      </c>
      <c r="P59" s="73">
        <v>0</v>
      </c>
      <c r="Q59" s="80">
        <v>0</v>
      </c>
      <c r="R59" s="74">
        <v>0</v>
      </c>
      <c r="S59" s="74">
        <v>1900</v>
      </c>
      <c r="T59" s="75">
        <f t="shared" si="4"/>
        <v>0.9700730846774194</v>
      </c>
      <c r="U59" s="76">
        <f t="shared" si="11"/>
        <v>61588</v>
      </c>
    </row>
    <row r="60" spans="1:21" s="81" customFormat="1" ht="21" customHeight="1" hidden="1" outlineLevel="1">
      <c r="A60" s="70" t="s">
        <v>110</v>
      </c>
      <c r="B60" s="82" t="s">
        <v>111</v>
      </c>
      <c r="C60" s="72">
        <v>2853560</v>
      </c>
      <c r="D60" s="73">
        <v>2040875</v>
      </c>
      <c r="E60" s="73">
        <v>812685</v>
      </c>
      <c r="F60" s="73">
        <v>20000</v>
      </c>
      <c r="G60" s="73">
        <v>0</v>
      </c>
      <c r="H60" s="72">
        <v>2833560</v>
      </c>
      <c r="I60" s="72">
        <v>1968710</v>
      </c>
      <c r="J60" s="73">
        <v>848030</v>
      </c>
      <c r="K60" s="73">
        <v>93761</v>
      </c>
      <c r="L60" s="73">
        <v>0</v>
      </c>
      <c r="M60" s="73">
        <v>1026919</v>
      </c>
      <c r="N60" s="73"/>
      <c r="O60" s="73"/>
      <c r="P60" s="73"/>
      <c r="Q60" s="80"/>
      <c r="R60" s="74">
        <v>864850</v>
      </c>
      <c r="S60" s="74">
        <v>1891769</v>
      </c>
      <c r="T60" s="75">
        <f t="shared" si="4"/>
        <v>0.4783797512076436</v>
      </c>
      <c r="U60" s="76">
        <f t="shared" si="11"/>
        <v>941791</v>
      </c>
    </row>
    <row r="61" spans="1:21" s="81" customFormat="1" ht="21" customHeight="1" hidden="1" outlineLevel="1">
      <c r="A61" s="70" t="s">
        <v>112</v>
      </c>
      <c r="B61" s="82" t="s">
        <v>113</v>
      </c>
      <c r="C61" s="72">
        <v>9355118</v>
      </c>
      <c r="D61" s="73">
        <v>8846850</v>
      </c>
      <c r="E61" s="73">
        <v>508268</v>
      </c>
      <c r="F61" s="73">
        <v>10810</v>
      </c>
      <c r="G61" s="73">
        <v>0</v>
      </c>
      <c r="H61" s="72">
        <v>9344308</v>
      </c>
      <c r="I61" s="72">
        <v>3666686</v>
      </c>
      <c r="J61" s="73">
        <v>463068</v>
      </c>
      <c r="K61" s="73">
        <v>26480</v>
      </c>
      <c r="L61" s="73">
        <v>0</v>
      </c>
      <c r="M61" s="73">
        <v>3162288</v>
      </c>
      <c r="N61" s="73">
        <v>0</v>
      </c>
      <c r="O61" s="73">
        <v>0</v>
      </c>
      <c r="P61" s="73">
        <v>0</v>
      </c>
      <c r="Q61" s="80">
        <v>14850</v>
      </c>
      <c r="R61" s="74">
        <v>5677622</v>
      </c>
      <c r="S61" s="74">
        <v>8854760</v>
      </c>
      <c r="T61" s="75">
        <f t="shared" si="4"/>
        <v>0.13351238693468706</v>
      </c>
      <c r="U61" s="76">
        <f t="shared" si="11"/>
        <v>489548</v>
      </c>
    </row>
    <row r="62" spans="1:21" s="81" customFormat="1" ht="21" customHeight="1" hidden="1" outlineLevel="1">
      <c r="A62" s="70" t="s">
        <v>114</v>
      </c>
      <c r="B62" s="82" t="s">
        <v>115</v>
      </c>
      <c r="C62" s="72">
        <v>3262692</v>
      </c>
      <c r="D62" s="73">
        <v>2315903</v>
      </c>
      <c r="E62" s="73">
        <v>946789</v>
      </c>
      <c r="F62" s="73">
        <v>5219</v>
      </c>
      <c r="G62" s="73">
        <v>0</v>
      </c>
      <c r="H62" s="72">
        <v>3257473</v>
      </c>
      <c r="I62" s="72">
        <v>2138614</v>
      </c>
      <c r="J62" s="73">
        <v>149086</v>
      </c>
      <c r="K62" s="73">
        <v>570985</v>
      </c>
      <c r="L62" s="73">
        <v>0</v>
      </c>
      <c r="M62" s="73">
        <v>1418543</v>
      </c>
      <c r="N62" s="73"/>
      <c r="O62" s="73"/>
      <c r="P62" s="73">
        <v>0</v>
      </c>
      <c r="Q62" s="80"/>
      <c r="R62" s="74">
        <v>1118859</v>
      </c>
      <c r="S62" s="74">
        <v>2537402</v>
      </c>
      <c r="T62" s="75">
        <f t="shared" si="4"/>
        <v>0.3366998439176027</v>
      </c>
      <c r="U62" s="76">
        <f t="shared" si="11"/>
        <v>720071</v>
      </c>
    </row>
    <row r="63" spans="1:21" s="81" customFormat="1" ht="21" customHeight="1" collapsed="1">
      <c r="A63" s="70" t="s">
        <v>43</v>
      </c>
      <c r="B63" s="71" t="s">
        <v>194</v>
      </c>
      <c r="C63" s="72">
        <f>D63+E63</f>
        <v>15799785</v>
      </c>
      <c r="D63" s="73">
        <f>SUM(D64:D67)</f>
        <v>13984497</v>
      </c>
      <c r="E63" s="73">
        <f>SUM(E64:E67)</f>
        <v>1815288</v>
      </c>
      <c r="F63" s="73">
        <f>SUM(F64:F67)</f>
        <v>26100</v>
      </c>
      <c r="G63" s="73">
        <f>SUM(G64:G67)</f>
        <v>0</v>
      </c>
      <c r="H63" s="72">
        <f>C63-F63-G63</f>
        <v>15773685</v>
      </c>
      <c r="I63" s="72">
        <f>J63+K63+L63+M63+N63+O63+P63+Q63</f>
        <v>13335479</v>
      </c>
      <c r="J63" s="73">
        <f aca="true" t="shared" si="13" ref="J63:Q63">SUM(J64:J67)</f>
        <v>1281029</v>
      </c>
      <c r="K63" s="73">
        <f t="shared" si="13"/>
        <v>588500</v>
      </c>
      <c r="L63" s="73">
        <f t="shared" si="13"/>
        <v>7171</v>
      </c>
      <c r="M63" s="73">
        <f t="shared" si="13"/>
        <v>11234539</v>
      </c>
      <c r="N63" s="73">
        <f t="shared" si="13"/>
        <v>224239</v>
      </c>
      <c r="O63" s="73">
        <f t="shared" si="13"/>
        <v>0</v>
      </c>
      <c r="P63" s="73">
        <f t="shared" si="13"/>
        <v>0</v>
      </c>
      <c r="Q63" s="73">
        <f t="shared" si="13"/>
        <v>1</v>
      </c>
      <c r="R63" s="74">
        <f>H63-I63</f>
        <v>2438206</v>
      </c>
      <c r="S63" s="74">
        <f>R63+Q63+P63+O63+N63+M63</f>
        <v>13896985</v>
      </c>
      <c r="T63" s="75">
        <f t="shared" si="4"/>
        <v>0.1407298530483982</v>
      </c>
      <c r="U63" s="76">
        <f t="shared" si="11"/>
        <v>1876700</v>
      </c>
    </row>
    <row r="64" spans="1:21" s="81" customFormat="1" ht="21" customHeight="1" hidden="1" outlineLevel="1">
      <c r="A64" s="70" t="s">
        <v>117</v>
      </c>
      <c r="B64" s="82" t="s">
        <v>195</v>
      </c>
      <c r="C64" s="72">
        <v>1025317</v>
      </c>
      <c r="D64" s="73">
        <v>608714</v>
      </c>
      <c r="E64" s="73">
        <v>416603</v>
      </c>
      <c r="F64" s="73">
        <v>22700</v>
      </c>
      <c r="G64" s="73"/>
      <c r="H64" s="72">
        <v>1002617</v>
      </c>
      <c r="I64" s="72">
        <v>712035</v>
      </c>
      <c r="J64" s="73">
        <v>308624</v>
      </c>
      <c r="K64" s="73">
        <v>103350</v>
      </c>
      <c r="L64" s="73"/>
      <c r="M64" s="73">
        <v>288811</v>
      </c>
      <c r="N64" s="73">
        <v>11250</v>
      </c>
      <c r="O64" s="73"/>
      <c r="P64" s="73"/>
      <c r="Q64" s="80"/>
      <c r="R64" s="74">
        <v>290582</v>
      </c>
      <c r="S64" s="74">
        <v>590643</v>
      </c>
      <c r="T64" s="75">
        <f t="shared" si="4"/>
        <v>0.5785867267760714</v>
      </c>
      <c r="U64" s="76">
        <f t="shared" si="11"/>
        <v>411974</v>
      </c>
    </row>
    <row r="65" spans="1:21" s="81" customFormat="1" ht="21" customHeight="1" hidden="1" outlineLevel="1">
      <c r="A65" s="70" t="s">
        <v>119</v>
      </c>
      <c r="B65" s="82" t="s">
        <v>120</v>
      </c>
      <c r="C65" s="72">
        <v>6955973</v>
      </c>
      <c r="D65" s="73">
        <v>6093863</v>
      </c>
      <c r="E65" s="73">
        <v>862110</v>
      </c>
      <c r="F65" s="73">
        <v>3200</v>
      </c>
      <c r="G65" s="73"/>
      <c r="H65" s="72">
        <v>6952773</v>
      </c>
      <c r="I65" s="72">
        <v>6691925</v>
      </c>
      <c r="J65" s="73">
        <v>446966</v>
      </c>
      <c r="K65" s="73">
        <v>132950</v>
      </c>
      <c r="L65" s="73"/>
      <c r="M65" s="73">
        <v>5965820</v>
      </c>
      <c r="N65" s="73">
        <v>146189</v>
      </c>
      <c r="O65" s="73"/>
      <c r="P65" s="73"/>
      <c r="Q65" s="80"/>
      <c r="R65" s="74">
        <v>260848</v>
      </c>
      <c r="S65" s="74">
        <v>6372857</v>
      </c>
      <c r="T65" s="75">
        <f t="shared" si="4"/>
        <v>0.08665907044684452</v>
      </c>
      <c r="U65" s="76">
        <f t="shared" si="11"/>
        <v>579916</v>
      </c>
    </row>
    <row r="66" spans="1:21" s="81" customFormat="1" ht="21" customHeight="1" hidden="1" outlineLevel="1">
      <c r="A66" s="70" t="s">
        <v>121</v>
      </c>
      <c r="B66" s="82" t="s">
        <v>122</v>
      </c>
      <c r="C66" s="72">
        <v>7818495</v>
      </c>
      <c r="D66" s="73">
        <v>7281920</v>
      </c>
      <c r="E66" s="73">
        <v>536575</v>
      </c>
      <c r="F66" s="73">
        <v>200</v>
      </c>
      <c r="G66" s="73"/>
      <c r="H66" s="72">
        <v>7818295</v>
      </c>
      <c r="I66" s="72">
        <v>5931519</v>
      </c>
      <c r="J66" s="73">
        <v>525439</v>
      </c>
      <c r="K66" s="73">
        <v>352200</v>
      </c>
      <c r="L66" s="73">
        <v>7171</v>
      </c>
      <c r="M66" s="73">
        <v>4979908</v>
      </c>
      <c r="N66" s="73">
        <v>66800</v>
      </c>
      <c r="O66" s="73"/>
      <c r="P66" s="73"/>
      <c r="Q66" s="80">
        <v>1</v>
      </c>
      <c r="R66" s="74">
        <v>1886776</v>
      </c>
      <c r="S66" s="74">
        <v>6933485</v>
      </c>
      <c r="T66" s="75">
        <f t="shared" si="4"/>
        <v>0.14917089534738065</v>
      </c>
      <c r="U66" s="76">
        <f t="shared" si="11"/>
        <v>884810</v>
      </c>
    </row>
    <row r="67" spans="1:21" s="81" customFormat="1" ht="21" customHeight="1" hidden="1" outlineLevel="1">
      <c r="A67" s="70"/>
      <c r="B67" s="82"/>
      <c r="C67" s="72"/>
      <c r="D67" s="73"/>
      <c r="E67" s="73"/>
      <c r="F67" s="73"/>
      <c r="G67" s="73"/>
      <c r="H67" s="72"/>
      <c r="I67" s="72"/>
      <c r="J67" s="73"/>
      <c r="K67" s="73"/>
      <c r="L67" s="73"/>
      <c r="M67" s="73"/>
      <c r="N67" s="73"/>
      <c r="O67" s="73"/>
      <c r="P67" s="73"/>
      <c r="Q67" s="80"/>
      <c r="R67" s="74"/>
      <c r="S67" s="74"/>
      <c r="T67" s="75"/>
      <c r="U67" s="76">
        <f t="shared" si="11"/>
        <v>0</v>
      </c>
    </row>
    <row r="68" spans="1:21" s="81" customFormat="1" ht="21" customHeight="1" collapsed="1">
      <c r="A68" s="70" t="s">
        <v>45</v>
      </c>
      <c r="B68" s="71" t="s">
        <v>123</v>
      </c>
      <c r="C68" s="72">
        <f>D68+E68</f>
        <v>2965676</v>
      </c>
      <c r="D68" s="73">
        <f>SUM(D69:D71)</f>
        <v>1337185</v>
      </c>
      <c r="E68" s="73">
        <f>SUM(E69:E71)</f>
        <v>1628491</v>
      </c>
      <c r="F68" s="73">
        <f>SUM(F69:F71)</f>
        <v>16914</v>
      </c>
      <c r="G68" s="73">
        <f>SUM(G69:G71)</f>
        <v>0</v>
      </c>
      <c r="H68" s="72">
        <f>C68-F68-G68</f>
        <v>2948762</v>
      </c>
      <c r="I68" s="72">
        <f>J68+K68+L68+M68+N68+O68+P68+Q68</f>
        <v>2384490</v>
      </c>
      <c r="J68" s="73">
        <f aca="true" t="shared" si="14" ref="J68:Q68">SUM(J69:J71)</f>
        <v>465393</v>
      </c>
      <c r="K68" s="73">
        <f t="shared" si="14"/>
        <v>25454</v>
      </c>
      <c r="L68" s="73">
        <f t="shared" si="14"/>
        <v>14075</v>
      </c>
      <c r="M68" s="73">
        <f t="shared" si="14"/>
        <v>1606049</v>
      </c>
      <c r="N68" s="73">
        <f t="shared" si="14"/>
        <v>35634</v>
      </c>
      <c r="O68" s="73">
        <f t="shared" si="14"/>
        <v>237885</v>
      </c>
      <c r="P68" s="73">
        <f t="shared" si="14"/>
        <v>0</v>
      </c>
      <c r="Q68" s="73">
        <f t="shared" si="14"/>
        <v>0</v>
      </c>
      <c r="R68" s="74">
        <f>H68-I68</f>
        <v>564272</v>
      </c>
      <c r="S68" s="74">
        <f>R68+Q68+P68+O68+N68+M68</f>
        <v>2443840</v>
      </c>
      <c r="T68" s="75">
        <f aca="true" t="shared" si="15" ref="T68:T91">(J68+K68+L68)/I68*100%</f>
        <v>0.21175261796023467</v>
      </c>
      <c r="U68" s="76">
        <f t="shared" si="11"/>
        <v>504922</v>
      </c>
    </row>
    <row r="69" spans="1:21" s="81" customFormat="1" ht="21" customHeight="1" hidden="1" outlineLevel="1">
      <c r="A69" s="70" t="s">
        <v>124</v>
      </c>
      <c r="B69" s="82" t="s">
        <v>125</v>
      </c>
      <c r="C69" s="72">
        <v>1207394</v>
      </c>
      <c r="D69" s="73">
        <v>640527</v>
      </c>
      <c r="E69" s="73">
        <v>566867</v>
      </c>
      <c r="F69" s="73">
        <v>16300</v>
      </c>
      <c r="G69" s="73">
        <v>0</v>
      </c>
      <c r="H69" s="72">
        <v>1191094</v>
      </c>
      <c r="I69" s="72">
        <v>925940</v>
      </c>
      <c r="J69" s="73">
        <v>178858</v>
      </c>
      <c r="K69" s="73">
        <v>6204</v>
      </c>
      <c r="L69" s="73">
        <v>0</v>
      </c>
      <c r="M69" s="73">
        <v>652993</v>
      </c>
      <c r="N69" s="73">
        <v>0</v>
      </c>
      <c r="O69" s="73">
        <v>87885</v>
      </c>
      <c r="P69" s="73">
        <v>0</v>
      </c>
      <c r="Q69" s="80">
        <v>0</v>
      </c>
      <c r="R69" s="74">
        <v>265154</v>
      </c>
      <c r="S69" s="74">
        <v>1006032</v>
      </c>
      <c r="T69" s="75">
        <f t="shared" si="15"/>
        <v>0.19986392206838455</v>
      </c>
      <c r="U69" s="76">
        <f t="shared" si="11"/>
        <v>185062</v>
      </c>
    </row>
    <row r="70" spans="1:21" s="81" customFormat="1" ht="21" customHeight="1" hidden="1" outlineLevel="1">
      <c r="A70" s="70" t="s">
        <v>126</v>
      </c>
      <c r="B70" s="82" t="s">
        <v>127</v>
      </c>
      <c r="C70" s="72">
        <v>1758282</v>
      </c>
      <c r="D70" s="73">
        <v>696658</v>
      </c>
      <c r="E70" s="73">
        <v>1061624</v>
      </c>
      <c r="F70" s="73">
        <v>614</v>
      </c>
      <c r="G70" s="73">
        <v>0</v>
      </c>
      <c r="H70" s="72">
        <v>1757668</v>
      </c>
      <c r="I70" s="72">
        <v>1458550</v>
      </c>
      <c r="J70" s="73">
        <v>286535</v>
      </c>
      <c r="K70" s="73">
        <v>19250</v>
      </c>
      <c r="L70" s="73">
        <v>14075</v>
      </c>
      <c r="M70" s="73">
        <v>953056</v>
      </c>
      <c r="N70" s="73">
        <v>35634</v>
      </c>
      <c r="O70" s="73">
        <v>150000</v>
      </c>
      <c r="P70" s="73">
        <v>0</v>
      </c>
      <c r="Q70" s="80">
        <v>0</v>
      </c>
      <c r="R70" s="74">
        <v>299118</v>
      </c>
      <c r="S70" s="74">
        <v>1437808</v>
      </c>
      <c r="T70" s="75">
        <f t="shared" si="15"/>
        <v>0.21929998971581366</v>
      </c>
      <c r="U70" s="76">
        <f t="shared" si="11"/>
        <v>319860</v>
      </c>
    </row>
    <row r="71" spans="1:21" s="81" customFormat="1" ht="21" customHeight="1" hidden="1" outlineLevel="1">
      <c r="A71" s="70" t="s">
        <v>128</v>
      </c>
      <c r="B71" s="82" t="s">
        <v>87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2">
        <v>0</v>
      </c>
      <c r="I71" s="72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80"/>
      <c r="R71" s="74">
        <v>0</v>
      </c>
      <c r="S71" s="74">
        <v>0</v>
      </c>
      <c r="T71" s="75" t="e">
        <f t="shared" si="15"/>
        <v>#DIV/0!</v>
      </c>
      <c r="U71" s="76">
        <f t="shared" si="11"/>
        <v>0</v>
      </c>
    </row>
    <row r="72" spans="1:21" s="81" customFormat="1" ht="21" customHeight="1" collapsed="1">
      <c r="A72" s="70" t="s">
        <v>47</v>
      </c>
      <c r="B72" s="71" t="s">
        <v>129</v>
      </c>
      <c r="C72" s="72">
        <f>D72+E72</f>
        <v>5202306</v>
      </c>
      <c r="D72" s="73">
        <f>SUM(D73:D76)</f>
        <v>3302311</v>
      </c>
      <c r="E72" s="73">
        <f>SUM(E73:E76)</f>
        <v>1899995</v>
      </c>
      <c r="F72" s="73">
        <f>SUM(F73:F76)</f>
        <v>1790</v>
      </c>
      <c r="G72" s="73">
        <f>SUM(G73:G76)</f>
        <v>0</v>
      </c>
      <c r="H72" s="72">
        <f>C72-F72-G72</f>
        <v>5200516</v>
      </c>
      <c r="I72" s="72">
        <f>J72+K72+L72+M72+N72+O72+P72+Q72</f>
        <v>4575156</v>
      </c>
      <c r="J72" s="73">
        <f aca="true" t="shared" si="16" ref="J72:Q72">SUM(J73:J76)</f>
        <v>812814</v>
      </c>
      <c r="K72" s="73">
        <f t="shared" si="16"/>
        <v>143319</v>
      </c>
      <c r="L72" s="73">
        <f t="shared" si="16"/>
        <v>0</v>
      </c>
      <c r="M72" s="73">
        <f t="shared" si="16"/>
        <v>2782271</v>
      </c>
      <c r="N72" s="73">
        <f t="shared" si="16"/>
        <v>836752</v>
      </c>
      <c r="O72" s="73">
        <f t="shared" si="16"/>
        <v>0</v>
      </c>
      <c r="P72" s="73">
        <f t="shared" si="16"/>
        <v>0</v>
      </c>
      <c r="Q72" s="73">
        <f t="shared" si="16"/>
        <v>0</v>
      </c>
      <c r="R72" s="74">
        <f>H72-I72</f>
        <v>625360</v>
      </c>
      <c r="S72" s="74">
        <f>R72+Q72+P72+O72+N72+M72</f>
        <v>4244383</v>
      </c>
      <c r="T72" s="75">
        <f t="shared" si="15"/>
        <v>0.20898369367077319</v>
      </c>
      <c r="U72" s="76">
        <f t="shared" si="11"/>
        <v>956133</v>
      </c>
    </row>
    <row r="73" spans="1:21" s="81" customFormat="1" ht="21" customHeight="1" hidden="1" outlineLevel="1">
      <c r="A73" s="70" t="s">
        <v>130</v>
      </c>
      <c r="B73" s="82" t="s">
        <v>131</v>
      </c>
      <c r="C73" s="72">
        <v>1103753</v>
      </c>
      <c r="D73" s="73">
        <v>836945</v>
      </c>
      <c r="E73" s="73">
        <v>266808</v>
      </c>
      <c r="F73" s="73">
        <v>0</v>
      </c>
      <c r="G73" s="73">
        <v>0</v>
      </c>
      <c r="H73" s="72">
        <v>1103753</v>
      </c>
      <c r="I73" s="72">
        <v>1023428</v>
      </c>
      <c r="J73" s="73">
        <v>113205</v>
      </c>
      <c r="K73" s="73">
        <v>200</v>
      </c>
      <c r="L73" s="73">
        <v>0</v>
      </c>
      <c r="M73" s="73">
        <v>910023</v>
      </c>
      <c r="N73" s="73">
        <v>0</v>
      </c>
      <c r="O73" s="73">
        <v>0</v>
      </c>
      <c r="P73" s="73">
        <v>0</v>
      </c>
      <c r="Q73" s="80">
        <v>0</v>
      </c>
      <c r="R73" s="74">
        <v>80325</v>
      </c>
      <c r="S73" s="74">
        <v>990348</v>
      </c>
      <c r="T73" s="75">
        <f t="shared" si="15"/>
        <v>0.11080896750919458</v>
      </c>
      <c r="U73" s="76">
        <f t="shared" si="11"/>
        <v>113405</v>
      </c>
    </row>
    <row r="74" spans="1:21" s="81" customFormat="1" ht="21" customHeight="1" hidden="1" outlineLevel="1">
      <c r="A74" s="70" t="s">
        <v>132</v>
      </c>
      <c r="B74" s="82" t="s">
        <v>133</v>
      </c>
      <c r="C74" s="72">
        <v>1384114</v>
      </c>
      <c r="D74" s="73">
        <v>721329</v>
      </c>
      <c r="E74" s="73">
        <v>662785</v>
      </c>
      <c r="F74" s="73">
        <v>0</v>
      </c>
      <c r="G74" s="73">
        <v>0</v>
      </c>
      <c r="H74" s="72">
        <v>1384114</v>
      </c>
      <c r="I74" s="72">
        <v>1241585</v>
      </c>
      <c r="J74" s="73">
        <v>113982</v>
      </c>
      <c r="K74" s="73">
        <v>22725</v>
      </c>
      <c r="L74" s="73">
        <v>0</v>
      </c>
      <c r="M74" s="73">
        <v>482726</v>
      </c>
      <c r="N74" s="73">
        <v>622152</v>
      </c>
      <c r="O74" s="73">
        <v>0</v>
      </c>
      <c r="P74" s="73"/>
      <c r="Q74" s="80"/>
      <c r="R74" s="74">
        <v>142529</v>
      </c>
      <c r="S74" s="74">
        <v>1247407</v>
      </c>
      <c r="T74" s="75">
        <f t="shared" si="15"/>
        <v>0.11010683924177564</v>
      </c>
      <c r="U74" s="76">
        <f t="shared" si="11"/>
        <v>136707</v>
      </c>
    </row>
    <row r="75" spans="1:21" s="81" customFormat="1" ht="21" customHeight="1" hidden="1" outlineLevel="1">
      <c r="A75" s="70" t="s">
        <v>134</v>
      </c>
      <c r="B75" s="82" t="s">
        <v>135</v>
      </c>
      <c r="C75" s="72">
        <v>1253697</v>
      </c>
      <c r="D75" s="73">
        <v>762044</v>
      </c>
      <c r="E75" s="73">
        <v>491653</v>
      </c>
      <c r="F75" s="73">
        <v>0</v>
      </c>
      <c r="G75" s="73">
        <v>0</v>
      </c>
      <c r="H75" s="72">
        <v>1253697</v>
      </c>
      <c r="I75" s="72">
        <v>1129945</v>
      </c>
      <c r="J75" s="73">
        <v>340651</v>
      </c>
      <c r="K75" s="73">
        <v>0</v>
      </c>
      <c r="L75" s="73">
        <v>0</v>
      </c>
      <c r="M75" s="73">
        <v>574694</v>
      </c>
      <c r="N75" s="73">
        <v>214600</v>
      </c>
      <c r="O75" s="73"/>
      <c r="P75" s="73"/>
      <c r="Q75" s="80"/>
      <c r="R75" s="74">
        <v>123752</v>
      </c>
      <c r="S75" s="74">
        <v>913046</v>
      </c>
      <c r="T75" s="75">
        <f t="shared" si="15"/>
        <v>0.3014757355446504</v>
      </c>
      <c r="U75" s="76">
        <f t="shared" si="11"/>
        <v>340651</v>
      </c>
    </row>
    <row r="76" spans="1:21" s="81" customFormat="1" ht="21" customHeight="1" hidden="1" outlineLevel="1">
      <c r="A76" s="70" t="s">
        <v>136</v>
      </c>
      <c r="B76" s="82" t="s">
        <v>196</v>
      </c>
      <c r="C76" s="72">
        <v>1460742</v>
      </c>
      <c r="D76" s="73">
        <v>981993</v>
      </c>
      <c r="E76" s="73">
        <v>478749</v>
      </c>
      <c r="F76" s="73">
        <v>1790</v>
      </c>
      <c r="G76" s="73">
        <v>0</v>
      </c>
      <c r="H76" s="72">
        <v>1458952</v>
      </c>
      <c r="I76" s="72">
        <v>1180198</v>
      </c>
      <c r="J76" s="73">
        <v>244976</v>
      </c>
      <c r="K76" s="73">
        <v>120394</v>
      </c>
      <c r="L76" s="73">
        <v>0</v>
      </c>
      <c r="M76" s="73">
        <v>814828</v>
      </c>
      <c r="N76" s="73"/>
      <c r="O76" s="73"/>
      <c r="P76" s="73"/>
      <c r="Q76" s="80">
        <v>0</v>
      </c>
      <c r="R76" s="74">
        <v>278754</v>
      </c>
      <c r="S76" s="74">
        <v>1093582</v>
      </c>
      <c r="T76" s="75">
        <f t="shared" si="15"/>
        <v>0.3095836461339538</v>
      </c>
      <c r="U76" s="76">
        <f t="shared" si="11"/>
        <v>365370</v>
      </c>
    </row>
    <row r="77" spans="1:21" s="81" customFormat="1" ht="21" customHeight="1" collapsed="1">
      <c r="A77" s="70" t="s">
        <v>49</v>
      </c>
      <c r="B77" s="71" t="s">
        <v>138</v>
      </c>
      <c r="C77" s="72">
        <f>D77+E77</f>
        <v>10734947</v>
      </c>
      <c r="D77" s="73">
        <f>SUM(D78:D81)</f>
        <v>2193497</v>
      </c>
      <c r="E77" s="73">
        <f>SUM(E78:E81)</f>
        <v>8541450</v>
      </c>
      <c r="F77" s="73">
        <f>SUM(F78:F81)</f>
        <v>33438</v>
      </c>
      <c r="G77" s="73">
        <f>SUM(G78:G81)</f>
        <v>0</v>
      </c>
      <c r="H77" s="72">
        <f>C77-F77-G77</f>
        <v>10701509</v>
      </c>
      <c r="I77" s="72">
        <f>J77+K77+L77+M77+N77+O77+P77+Q77</f>
        <v>1964524</v>
      </c>
      <c r="J77" s="73">
        <f aca="true" t="shared" si="17" ref="J77:Q77">SUM(J78:J81)</f>
        <v>632463</v>
      </c>
      <c r="K77" s="73">
        <f t="shared" si="17"/>
        <v>419990</v>
      </c>
      <c r="L77" s="73">
        <f t="shared" si="17"/>
        <v>0</v>
      </c>
      <c r="M77" s="73">
        <f t="shared" si="17"/>
        <v>720544</v>
      </c>
      <c r="N77" s="73">
        <f t="shared" si="17"/>
        <v>0</v>
      </c>
      <c r="O77" s="73">
        <f t="shared" si="17"/>
        <v>191527</v>
      </c>
      <c r="P77" s="73">
        <f t="shared" si="17"/>
        <v>0</v>
      </c>
      <c r="Q77" s="73">
        <f t="shared" si="17"/>
        <v>0</v>
      </c>
      <c r="R77" s="74">
        <f>H77-I77</f>
        <v>8736985</v>
      </c>
      <c r="S77" s="74">
        <f>R77+Q77+P77+O77+N77+M77</f>
        <v>9649056</v>
      </c>
      <c r="T77" s="75">
        <f t="shared" si="15"/>
        <v>0.5357292657152573</v>
      </c>
      <c r="U77" s="76">
        <f t="shared" si="11"/>
        <v>1052453</v>
      </c>
    </row>
    <row r="78" spans="1:21" s="81" customFormat="1" ht="21" customHeight="1" hidden="1" outlineLevel="1">
      <c r="A78" s="70" t="s">
        <v>139</v>
      </c>
      <c r="B78" s="82" t="s">
        <v>140</v>
      </c>
      <c r="C78" s="72">
        <v>8870</v>
      </c>
      <c r="D78" s="73"/>
      <c r="E78" s="73">
        <v>8870</v>
      </c>
      <c r="F78" s="73"/>
      <c r="G78" s="73"/>
      <c r="H78" s="72">
        <v>8870</v>
      </c>
      <c r="I78" s="72">
        <v>8870</v>
      </c>
      <c r="J78" s="73">
        <v>8870</v>
      </c>
      <c r="K78" s="73"/>
      <c r="L78" s="73"/>
      <c r="M78" s="73"/>
      <c r="N78" s="73"/>
      <c r="O78" s="73"/>
      <c r="P78" s="73"/>
      <c r="Q78" s="80"/>
      <c r="R78" s="74">
        <v>0</v>
      </c>
      <c r="S78" s="74">
        <v>0</v>
      </c>
      <c r="T78" s="75">
        <f t="shared" si="15"/>
        <v>1</v>
      </c>
      <c r="U78" s="76">
        <f t="shared" si="11"/>
        <v>8870</v>
      </c>
    </row>
    <row r="79" spans="1:21" s="81" customFormat="1" ht="21" customHeight="1" hidden="1" outlineLevel="1">
      <c r="A79" s="70" t="s">
        <v>141</v>
      </c>
      <c r="B79" s="82" t="s">
        <v>142</v>
      </c>
      <c r="C79" s="72">
        <v>1012747</v>
      </c>
      <c r="D79" s="73">
        <v>759385</v>
      </c>
      <c r="E79" s="73">
        <v>253362</v>
      </c>
      <c r="F79" s="73">
        <v>8352</v>
      </c>
      <c r="G79" s="73"/>
      <c r="H79" s="72">
        <v>1004395</v>
      </c>
      <c r="I79" s="72">
        <v>410992</v>
      </c>
      <c r="J79" s="73">
        <v>156699</v>
      </c>
      <c r="K79" s="73">
        <v>89950</v>
      </c>
      <c r="L79" s="73"/>
      <c r="M79" s="73">
        <v>164343</v>
      </c>
      <c r="N79" s="73"/>
      <c r="O79" s="73"/>
      <c r="P79" s="73"/>
      <c r="Q79" s="80"/>
      <c r="R79" s="74">
        <v>593403</v>
      </c>
      <c r="S79" s="74">
        <v>757746</v>
      </c>
      <c r="T79" s="75">
        <f t="shared" si="15"/>
        <v>0.6001309027912952</v>
      </c>
      <c r="U79" s="76">
        <f t="shared" si="11"/>
        <v>246649</v>
      </c>
    </row>
    <row r="80" spans="1:21" s="81" customFormat="1" ht="21" customHeight="1" hidden="1" outlineLevel="1">
      <c r="A80" s="70" t="s">
        <v>143</v>
      </c>
      <c r="B80" s="82" t="s">
        <v>144</v>
      </c>
      <c r="C80" s="72">
        <v>1332109</v>
      </c>
      <c r="D80" s="73">
        <v>856422</v>
      </c>
      <c r="E80" s="73">
        <v>475687</v>
      </c>
      <c r="F80" s="73">
        <v>25086</v>
      </c>
      <c r="G80" s="73"/>
      <c r="H80" s="72">
        <v>1307023</v>
      </c>
      <c r="I80" s="72">
        <v>1111090</v>
      </c>
      <c r="J80" s="73">
        <v>414901</v>
      </c>
      <c r="K80" s="73">
        <v>258940</v>
      </c>
      <c r="L80" s="73"/>
      <c r="M80" s="73">
        <v>245722</v>
      </c>
      <c r="N80" s="73"/>
      <c r="O80" s="73">
        <v>191527</v>
      </c>
      <c r="P80" s="73"/>
      <c r="Q80" s="80"/>
      <c r="R80" s="74">
        <v>195933</v>
      </c>
      <c r="S80" s="74">
        <v>633182</v>
      </c>
      <c r="T80" s="75">
        <f t="shared" si="15"/>
        <v>0.6064684229000351</v>
      </c>
      <c r="U80" s="76">
        <f t="shared" si="11"/>
        <v>673841</v>
      </c>
    </row>
    <row r="81" spans="1:21" s="81" customFormat="1" ht="21" customHeight="1" hidden="1" outlineLevel="1">
      <c r="A81" s="70" t="s">
        <v>145</v>
      </c>
      <c r="B81" s="82" t="s">
        <v>146</v>
      </c>
      <c r="C81" s="72">
        <v>8381221</v>
      </c>
      <c r="D81" s="73">
        <v>577690</v>
      </c>
      <c r="E81" s="73">
        <v>7803531</v>
      </c>
      <c r="F81" s="73"/>
      <c r="G81" s="73"/>
      <c r="H81" s="72">
        <v>8381221</v>
      </c>
      <c r="I81" s="72">
        <v>433572</v>
      </c>
      <c r="J81" s="73">
        <v>51993</v>
      </c>
      <c r="K81" s="73">
        <v>71100</v>
      </c>
      <c r="L81" s="73"/>
      <c r="M81" s="73">
        <v>310479</v>
      </c>
      <c r="N81" s="73"/>
      <c r="O81" s="73"/>
      <c r="P81" s="73"/>
      <c r="Q81" s="80"/>
      <c r="R81" s="74">
        <v>7947649</v>
      </c>
      <c r="S81" s="74">
        <v>8258128</v>
      </c>
      <c r="T81" s="75">
        <f t="shared" si="15"/>
        <v>0.28390440342088513</v>
      </c>
      <c r="U81" s="76">
        <f t="shared" si="11"/>
        <v>123093</v>
      </c>
    </row>
    <row r="82" spans="1:21" s="81" customFormat="1" ht="21" customHeight="1" collapsed="1">
      <c r="A82" s="70" t="s">
        <v>51</v>
      </c>
      <c r="B82" s="71" t="s">
        <v>147</v>
      </c>
      <c r="C82" s="72">
        <f>D82+E82</f>
        <v>6211800</v>
      </c>
      <c r="D82" s="73">
        <f>SUM(D83:D86)</f>
        <v>5652370</v>
      </c>
      <c r="E82" s="73">
        <f>SUM(E83:E86)</f>
        <v>559430</v>
      </c>
      <c r="F82" s="73">
        <f>SUM(F83:F86)</f>
        <v>14100</v>
      </c>
      <c r="G82" s="73">
        <f>SUM(G83:G86)</f>
        <v>0</v>
      </c>
      <c r="H82" s="72">
        <f>C82-F82-G82</f>
        <v>6197700</v>
      </c>
      <c r="I82" s="72">
        <f>J82+K82+L82+M82+N82+O82+P82+Q82</f>
        <v>5113585</v>
      </c>
      <c r="J82" s="73">
        <f aca="true" t="shared" si="18" ref="J82:Q82">SUM(J83:J86)</f>
        <v>310086</v>
      </c>
      <c r="K82" s="73">
        <f t="shared" si="18"/>
        <v>593750</v>
      </c>
      <c r="L82" s="73">
        <f t="shared" si="18"/>
        <v>0</v>
      </c>
      <c r="M82" s="73">
        <f t="shared" si="18"/>
        <v>4209749</v>
      </c>
      <c r="N82" s="73">
        <f t="shared" si="18"/>
        <v>0</v>
      </c>
      <c r="O82" s="73">
        <f t="shared" si="18"/>
        <v>0</v>
      </c>
      <c r="P82" s="73">
        <f t="shared" si="18"/>
        <v>0</v>
      </c>
      <c r="Q82" s="73">
        <f t="shared" si="18"/>
        <v>0</v>
      </c>
      <c r="R82" s="74">
        <f>H82-I82</f>
        <v>1084115</v>
      </c>
      <c r="S82" s="74">
        <f>R82+Q82+P82+O82+N82+M82</f>
        <v>5293864</v>
      </c>
      <c r="T82" s="75">
        <f t="shared" si="15"/>
        <v>0.17675192648601715</v>
      </c>
      <c r="U82" s="76">
        <f t="shared" si="11"/>
        <v>903836</v>
      </c>
    </row>
    <row r="83" spans="1:21" s="81" customFormat="1" ht="21" customHeight="1" hidden="1" outlineLevel="1">
      <c r="A83" s="70" t="s">
        <v>148</v>
      </c>
      <c r="B83" s="82" t="s">
        <v>149</v>
      </c>
      <c r="C83" s="72">
        <v>436041</v>
      </c>
      <c r="D83" s="73">
        <v>328665</v>
      </c>
      <c r="E83" s="73">
        <v>107376</v>
      </c>
      <c r="F83" s="73">
        <v>0</v>
      </c>
      <c r="G83" s="73">
        <v>0</v>
      </c>
      <c r="H83" s="72">
        <v>436041</v>
      </c>
      <c r="I83" s="72">
        <v>88532</v>
      </c>
      <c r="J83" s="73">
        <v>67007</v>
      </c>
      <c r="K83" s="73">
        <v>0</v>
      </c>
      <c r="L83" s="73">
        <v>0</v>
      </c>
      <c r="M83" s="73">
        <v>21525</v>
      </c>
      <c r="N83" s="73">
        <v>0</v>
      </c>
      <c r="O83" s="73">
        <v>0</v>
      </c>
      <c r="P83" s="73">
        <v>0</v>
      </c>
      <c r="Q83" s="80">
        <v>0</v>
      </c>
      <c r="R83" s="74">
        <v>347509</v>
      </c>
      <c r="S83" s="74">
        <v>369034</v>
      </c>
      <c r="T83" s="75">
        <f t="shared" si="15"/>
        <v>0.7568675733068269</v>
      </c>
      <c r="U83" s="76">
        <f t="shared" si="11"/>
        <v>67007</v>
      </c>
    </row>
    <row r="84" spans="1:21" s="81" customFormat="1" ht="21" customHeight="1" hidden="1" outlineLevel="1">
      <c r="A84" s="70" t="s">
        <v>150</v>
      </c>
      <c r="B84" s="82" t="s">
        <v>151</v>
      </c>
      <c r="C84" s="72">
        <v>1423140</v>
      </c>
      <c r="D84" s="73">
        <v>1187273</v>
      </c>
      <c r="E84" s="73">
        <v>235867</v>
      </c>
      <c r="F84" s="73">
        <v>300</v>
      </c>
      <c r="G84" s="73">
        <v>0</v>
      </c>
      <c r="H84" s="72">
        <v>1422840</v>
      </c>
      <c r="I84" s="72">
        <v>1039644</v>
      </c>
      <c r="J84" s="73">
        <v>51897</v>
      </c>
      <c r="K84" s="73">
        <v>0</v>
      </c>
      <c r="L84" s="73">
        <v>0</v>
      </c>
      <c r="M84" s="73">
        <v>987747</v>
      </c>
      <c r="N84" s="73">
        <v>0</v>
      </c>
      <c r="O84" s="73">
        <v>0</v>
      </c>
      <c r="P84" s="73">
        <v>0</v>
      </c>
      <c r="Q84" s="80">
        <v>0</v>
      </c>
      <c r="R84" s="74">
        <v>383196</v>
      </c>
      <c r="S84" s="74">
        <v>1370943</v>
      </c>
      <c r="T84" s="75">
        <f t="shared" si="15"/>
        <v>0.049918048870574924</v>
      </c>
      <c r="U84" s="76">
        <f t="shared" si="11"/>
        <v>51897</v>
      </c>
    </row>
    <row r="85" spans="1:21" s="81" customFormat="1" ht="21" customHeight="1" hidden="1" outlineLevel="1">
      <c r="A85" s="70" t="s">
        <v>152</v>
      </c>
      <c r="B85" s="82" t="s">
        <v>153</v>
      </c>
      <c r="C85" s="72">
        <v>4352619</v>
      </c>
      <c r="D85" s="73">
        <v>4136432</v>
      </c>
      <c r="E85" s="73">
        <v>216187</v>
      </c>
      <c r="F85" s="73">
        <v>13800</v>
      </c>
      <c r="G85" s="73">
        <v>0</v>
      </c>
      <c r="H85" s="72">
        <v>4338819</v>
      </c>
      <c r="I85" s="72">
        <v>3985409</v>
      </c>
      <c r="J85" s="73">
        <v>191182</v>
      </c>
      <c r="K85" s="73">
        <v>593750</v>
      </c>
      <c r="L85" s="73">
        <v>0</v>
      </c>
      <c r="M85" s="73">
        <v>3200477</v>
      </c>
      <c r="N85" s="73">
        <v>0</v>
      </c>
      <c r="O85" s="73">
        <v>0</v>
      </c>
      <c r="P85" s="73">
        <v>0</v>
      </c>
      <c r="Q85" s="80">
        <v>0</v>
      </c>
      <c r="R85" s="74">
        <v>353410</v>
      </c>
      <c r="S85" s="74">
        <v>3553887</v>
      </c>
      <c r="T85" s="75">
        <f t="shared" si="15"/>
        <v>0.19695142957724038</v>
      </c>
      <c r="U85" s="76">
        <f t="shared" si="11"/>
        <v>784932</v>
      </c>
    </row>
    <row r="86" spans="1:21" s="81" customFormat="1" ht="21" customHeight="1" hidden="1" outlineLevel="1">
      <c r="A86" s="70"/>
      <c r="B86" s="82"/>
      <c r="C86" s="72"/>
      <c r="D86" s="73"/>
      <c r="E86" s="73"/>
      <c r="F86" s="73"/>
      <c r="G86" s="73"/>
      <c r="H86" s="72"/>
      <c r="I86" s="72"/>
      <c r="J86" s="73"/>
      <c r="K86" s="73"/>
      <c r="L86" s="73"/>
      <c r="M86" s="73"/>
      <c r="N86" s="73"/>
      <c r="O86" s="73"/>
      <c r="P86" s="73"/>
      <c r="Q86" s="80"/>
      <c r="R86" s="74"/>
      <c r="S86" s="74"/>
      <c r="T86" s="75" t="e">
        <f t="shared" si="15"/>
        <v>#DIV/0!</v>
      </c>
      <c r="U86" s="76">
        <f t="shared" si="11"/>
        <v>0</v>
      </c>
    </row>
    <row r="87" spans="1:21" s="81" customFormat="1" ht="21" customHeight="1" collapsed="1">
      <c r="A87" s="70" t="s">
        <v>53</v>
      </c>
      <c r="B87" s="71" t="s">
        <v>155</v>
      </c>
      <c r="C87" s="72">
        <f>D87+E87</f>
        <v>17459871</v>
      </c>
      <c r="D87" s="73">
        <f>SUM(D88:D92)</f>
        <v>7889666</v>
      </c>
      <c r="E87" s="73">
        <f>SUM(E88:E92)</f>
        <v>9570205</v>
      </c>
      <c r="F87" s="73">
        <f>SUM(F88:F92)</f>
        <v>12589</v>
      </c>
      <c r="G87" s="73">
        <f>SUM(G88:G92)</f>
        <v>2652000</v>
      </c>
      <c r="H87" s="72">
        <f>C87-F87-G87</f>
        <v>14795282</v>
      </c>
      <c r="I87" s="72">
        <f>J87+K87+L87+M87+N87+O87+P87+Q87</f>
        <v>12891840</v>
      </c>
      <c r="J87" s="73">
        <f aca="true" t="shared" si="19" ref="J87:Q87">SUM(J88:J92)</f>
        <v>1288339</v>
      </c>
      <c r="K87" s="73">
        <f t="shared" si="19"/>
        <v>387724</v>
      </c>
      <c r="L87" s="73">
        <f t="shared" si="19"/>
        <v>0</v>
      </c>
      <c r="M87" s="73">
        <f t="shared" si="19"/>
        <v>11196377</v>
      </c>
      <c r="N87" s="73">
        <f t="shared" si="19"/>
        <v>19400</v>
      </c>
      <c r="O87" s="73">
        <f t="shared" si="19"/>
        <v>0</v>
      </c>
      <c r="P87" s="73">
        <f t="shared" si="19"/>
        <v>0</v>
      </c>
      <c r="Q87" s="73">
        <f t="shared" si="19"/>
        <v>0</v>
      </c>
      <c r="R87" s="74">
        <f>H87-I87</f>
        <v>1903442</v>
      </c>
      <c r="S87" s="74">
        <f>R87+Q87+P87+O87+N87+M87</f>
        <v>13119219</v>
      </c>
      <c r="T87" s="75">
        <f t="shared" si="15"/>
        <v>0.13000960297366396</v>
      </c>
      <c r="U87" s="76">
        <f aca="true" t="shared" si="20" ref="U87:U97">J87+K87+L87</f>
        <v>1676063</v>
      </c>
    </row>
    <row r="88" spans="1:21" s="81" customFormat="1" ht="21" customHeight="1" hidden="1" outlineLevel="1">
      <c r="A88" s="70" t="s">
        <v>156</v>
      </c>
      <c r="B88" s="82" t="s">
        <v>157</v>
      </c>
      <c r="C88" s="72">
        <v>4148854</v>
      </c>
      <c r="D88" s="73">
        <v>1676792</v>
      </c>
      <c r="E88" s="73">
        <v>2472062</v>
      </c>
      <c r="F88" s="73"/>
      <c r="G88" s="73"/>
      <c r="H88" s="72">
        <v>4148854</v>
      </c>
      <c r="I88" s="72">
        <v>3336769</v>
      </c>
      <c r="J88" s="73">
        <v>312332</v>
      </c>
      <c r="K88" s="73">
        <v>40324</v>
      </c>
      <c r="L88" s="73"/>
      <c r="M88" s="73">
        <v>2984113</v>
      </c>
      <c r="N88" s="73"/>
      <c r="O88" s="73"/>
      <c r="P88" s="73"/>
      <c r="Q88" s="80"/>
      <c r="R88" s="74">
        <v>812085</v>
      </c>
      <c r="S88" s="74">
        <v>3796198</v>
      </c>
      <c r="T88" s="75">
        <f t="shared" si="15"/>
        <v>0.10568786751495234</v>
      </c>
      <c r="U88" s="76">
        <f t="shared" si="20"/>
        <v>352656</v>
      </c>
    </row>
    <row r="89" spans="1:21" s="81" customFormat="1" ht="21" customHeight="1" hidden="1" outlineLevel="1">
      <c r="A89" s="70" t="s">
        <v>158</v>
      </c>
      <c r="B89" s="82" t="s">
        <v>159</v>
      </c>
      <c r="C89" s="72">
        <v>5127768</v>
      </c>
      <c r="D89" s="73">
        <v>2526080</v>
      </c>
      <c r="E89" s="73">
        <v>2601688</v>
      </c>
      <c r="F89" s="73">
        <v>1560</v>
      </c>
      <c r="G89" s="73">
        <v>2652000</v>
      </c>
      <c r="H89" s="72">
        <v>2474208</v>
      </c>
      <c r="I89" s="72">
        <v>2262137</v>
      </c>
      <c r="J89" s="73">
        <v>325019</v>
      </c>
      <c r="K89" s="73">
        <v>232086</v>
      </c>
      <c r="L89" s="73"/>
      <c r="M89" s="73">
        <v>1685632</v>
      </c>
      <c r="N89" s="73">
        <v>19400</v>
      </c>
      <c r="O89" s="73"/>
      <c r="P89" s="73"/>
      <c r="Q89" s="80"/>
      <c r="R89" s="74">
        <v>212071</v>
      </c>
      <c r="S89" s="74">
        <v>1917103</v>
      </c>
      <c r="T89" s="75">
        <f t="shared" si="15"/>
        <v>0.24627376679661753</v>
      </c>
      <c r="U89" s="76">
        <f t="shared" si="20"/>
        <v>557105</v>
      </c>
    </row>
    <row r="90" spans="1:21" s="81" customFormat="1" ht="21" customHeight="1" hidden="1" outlineLevel="1">
      <c r="A90" s="70" t="s">
        <v>160</v>
      </c>
      <c r="B90" s="82" t="s">
        <v>161</v>
      </c>
      <c r="C90" s="72">
        <v>4431100</v>
      </c>
      <c r="D90" s="73">
        <v>2242094</v>
      </c>
      <c r="E90" s="73">
        <v>2189006</v>
      </c>
      <c r="F90" s="73">
        <v>11029</v>
      </c>
      <c r="G90" s="73" t="s">
        <v>197</v>
      </c>
      <c r="H90" s="72">
        <v>4420071</v>
      </c>
      <c r="I90" s="72">
        <v>3808057</v>
      </c>
      <c r="J90" s="73">
        <v>308832</v>
      </c>
      <c r="K90" s="73">
        <v>102315</v>
      </c>
      <c r="L90" s="73"/>
      <c r="M90" s="73">
        <v>3396910</v>
      </c>
      <c r="N90" s="73"/>
      <c r="O90" s="73"/>
      <c r="P90" s="73"/>
      <c r="Q90" s="80"/>
      <c r="R90" s="74">
        <v>612014</v>
      </c>
      <c r="S90" s="74">
        <v>4008924</v>
      </c>
      <c r="T90" s="75">
        <f t="shared" si="15"/>
        <v>0.10796765909753978</v>
      </c>
      <c r="U90" s="76">
        <f t="shared" si="20"/>
        <v>411147</v>
      </c>
    </row>
    <row r="91" spans="1:21" s="81" customFormat="1" ht="21" customHeight="1" hidden="1" outlineLevel="1">
      <c r="A91" s="70" t="s">
        <v>162</v>
      </c>
      <c r="B91" s="82" t="s">
        <v>163</v>
      </c>
      <c r="C91" s="72">
        <v>3752149</v>
      </c>
      <c r="D91" s="73">
        <v>1444700</v>
      </c>
      <c r="E91" s="73">
        <v>2307449</v>
      </c>
      <c r="F91" s="73"/>
      <c r="G91" s="73"/>
      <c r="H91" s="72">
        <v>3752149</v>
      </c>
      <c r="I91" s="72">
        <v>3484877</v>
      </c>
      <c r="J91" s="73">
        <v>342156</v>
      </c>
      <c r="K91" s="73">
        <v>12999</v>
      </c>
      <c r="L91" s="73"/>
      <c r="M91" s="73">
        <v>3129722</v>
      </c>
      <c r="N91" s="73"/>
      <c r="O91" s="73"/>
      <c r="P91" s="73"/>
      <c r="Q91" s="80"/>
      <c r="R91" s="74">
        <v>267272</v>
      </c>
      <c r="S91" s="74">
        <v>3396994</v>
      </c>
      <c r="T91" s="75">
        <f t="shared" si="15"/>
        <v>0.1019132095623461</v>
      </c>
      <c r="U91" s="76">
        <f t="shared" si="20"/>
        <v>355155</v>
      </c>
    </row>
    <row r="92" spans="1:21" s="81" customFormat="1" ht="21" customHeight="1" hidden="1" outlineLevel="1">
      <c r="A92" s="70"/>
      <c r="B92" s="82"/>
      <c r="C92" s="72"/>
      <c r="D92" s="73"/>
      <c r="E92" s="73"/>
      <c r="F92" s="73"/>
      <c r="G92" s="73"/>
      <c r="H92" s="72"/>
      <c r="I92" s="72"/>
      <c r="J92" s="73"/>
      <c r="K92" s="73"/>
      <c r="L92" s="73"/>
      <c r="M92" s="73"/>
      <c r="N92" s="73"/>
      <c r="O92" s="73"/>
      <c r="P92" s="73"/>
      <c r="Q92" s="80"/>
      <c r="R92" s="74"/>
      <c r="S92" s="74"/>
      <c r="T92" s="75"/>
      <c r="U92" s="76">
        <f t="shared" si="20"/>
        <v>0</v>
      </c>
    </row>
    <row r="93" spans="1:21" s="81" customFormat="1" ht="21" customHeight="1" collapsed="1">
      <c r="A93" s="70" t="s">
        <v>164</v>
      </c>
      <c r="B93" s="71" t="s">
        <v>165</v>
      </c>
      <c r="C93" s="72">
        <f>D93+E93</f>
        <v>16555033</v>
      </c>
      <c r="D93" s="73">
        <f>SUM(D94:D96)</f>
        <v>8447573</v>
      </c>
      <c r="E93" s="73">
        <f>SUM(E94:E96)</f>
        <v>8107460</v>
      </c>
      <c r="F93" s="73">
        <f>SUM(F94:F96)</f>
        <v>5715</v>
      </c>
      <c r="G93" s="73">
        <f>SUM(G94:G96)</f>
        <v>0</v>
      </c>
      <c r="H93" s="72">
        <f>C93-F93-G93</f>
        <v>16549318</v>
      </c>
      <c r="I93" s="72">
        <f>J93+K93+L93+M93+N93+O93+P93+Q93</f>
        <v>9381992</v>
      </c>
      <c r="J93" s="73">
        <f aca="true" t="shared" si="21" ref="J93:Q93">SUM(J94:J96)</f>
        <v>729161</v>
      </c>
      <c r="K93" s="73">
        <f t="shared" si="21"/>
        <v>1000</v>
      </c>
      <c r="L93" s="73">
        <f t="shared" si="21"/>
        <v>0</v>
      </c>
      <c r="M93" s="73">
        <f t="shared" si="21"/>
        <v>8418640</v>
      </c>
      <c r="N93" s="73">
        <f t="shared" si="21"/>
        <v>233191</v>
      </c>
      <c r="O93" s="73">
        <f t="shared" si="21"/>
        <v>0</v>
      </c>
      <c r="P93" s="73">
        <f t="shared" si="21"/>
        <v>0</v>
      </c>
      <c r="Q93" s="73">
        <f t="shared" si="21"/>
        <v>0</v>
      </c>
      <c r="R93" s="74">
        <f>H93-I93</f>
        <v>7167326</v>
      </c>
      <c r="S93" s="74">
        <f>R93+Q93+P93+O93+N93+M93</f>
        <v>15819157</v>
      </c>
      <c r="T93" s="75">
        <f aca="true" t="shared" si="22" ref="T93:T99">(J93+K93+L93)/I93*100%</f>
        <v>0.07782579648330547</v>
      </c>
      <c r="U93" s="76">
        <f t="shared" si="20"/>
        <v>730161</v>
      </c>
    </row>
    <row r="94" spans="1:21" s="81" customFormat="1" ht="21" customHeight="1" hidden="1" outlineLevel="1">
      <c r="A94" s="70" t="s">
        <v>166</v>
      </c>
      <c r="B94" s="82" t="s">
        <v>167</v>
      </c>
      <c r="C94" s="72">
        <v>922577</v>
      </c>
      <c r="D94" s="73">
        <v>232361</v>
      </c>
      <c r="E94" s="73">
        <v>690216</v>
      </c>
      <c r="F94" s="73"/>
      <c r="G94" s="73"/>
      <c r="H94" s="72">
        <v>922577</v>
      </c>
      <c r="I94" s="72">
        <v>902567</v>
      </c>
      <c r="J94" s="73">
        <v>331274</v>
      </c>
      <c r="K94" s="73"/>
      <c r="L94" s="73"/>
      <c r="M94" s="73">
        <v>441253</v>
      </c>
      <c r="N94" s="73">
        <v>130040</v>
      </c>
      <c r="O94" s="73"/>
      <c r="P94" s="73"/>
      <c r="Q94" s="80"/>
      <c r="R94" s="74">
        <v>20010</v>
      </c>
      <c r="S94" s="74">
        <v>591303</v>
      </c>
      <c r="T94" s="75">
        <f t="shared" si="22"/>
        <v>0.36703535582399976</v>
      </c>
      <c r="U94" s="76">
        <f t="shared" si="20"/>
        <v>331274</v>
      </c>
    </row>
    <row r="95" spans="1:21" s="81" customFormat="1" ht="21" customHeight="1" hidden="1" outlineLevel="1">
      <c r="A95" s="70" t="s">
        <v>168</v>
      </c>
      <c r="B95" s="82" t="s">
        <v>169</v>
      </c>
      <c r="C95" s="72">
        <v>7303010</v>
      </c>
      <c r="D95" s="73">
        <v>146240</v>
      </c>
      <c r="E95" s="73">
        <v>7156770</v>
      </c>
      <c r="F95" s="73"/>
      <c r="G95" s="73"/>
      <c r="H95" s="72">
        <v>7303010</v>
      </c>
      <c r="I95" s="72">
        <v>6361079</v>
      </c>
      <c r="J95" s="73">
        <v>245817</v>
      </c>
      <c r="K95" s="73">
        <v>1000</v>
      </c>
      <c r="L95" s="73"/>
      <c r="M95" s="73">
        <v>6114262</v>
      </c>
      <c r="N95" s="73"/>
      <c r="O95" s="73"/>
      <c r="P95" s="73"/>
      <c r="Q95" s="80"/>
      <c r="R95" s="74">
        <v>941931</v>
      </c>
      <c r="S95" s="74">
        <v>7056193</v>
      </c>
      <c r="T95" s="75">
        <f t="shared" si="22"/>
        <v>0.038801121633609645</v>
      </c>
      <c r="U95" s="76">
        <f t="shared" si="20"/>
        <v>246817</v>
      </c>
    </row>
    <row r="96" spans="1:21" s="81" customFormat="1" ht="21" customHeight="1" hidden="1" outlineLevel="1">
      <c r="A96" s="70" t="s">
        <v>170</v>
      </c>
      <c r="B96" s="82" t="s">
        <v>171</v>
      </c>
      <c r="C96" s="72">
        <v>8329446</v>
      </c>
      <c r="D96" s="73">
        <v>8068972</v>
      </c>
      <c r="E96" s="73">
        <v>260474</v>
      </c>
      <c r="F96" s="73">
        <v>5715</v>
      </c>
      <c r="G96" s="73"/>
      <c r="H96" s="72">
        <v>8323731</v>
      </c>
      <c r="I96" s="72">
        <v>2118346</v>
      </c>
      <c r="J96" s="73">
        <v>152070</v>
      </c>
      <c r="K96" s="73"/>
      <c r="L96" s="73"/>
      <c r="M96" s="73">
        <v>1863125</v>
      </c>
      <c r="N96" s="73">
        <v>103151</v>
      </c>
      <c r="O96" s="73"/>
      <c r="P96" s="73"/>
      <c r="Q96" s="80"/>
      <c r="R96" s="74">
        <v>6205385</v>
      </c>
      <c r="S96" s="74">
        <v>8171661</v>
      </c>
      <c r="T96" s="75">
        <f t="shared" si="22"/>
        <v>0.07178713958909451</v>
      </c>
      <c r="U96" s="76">
        <f t="shared" si="20"/>
        <v>152070</v>
      </c>
    </row>
    <row r="97" spans="1:21" s="81" customFormat="1" ht="21" customHeight="1" collapsed="1">
      <c r="A97" s="70" t="s">
        <v>172</v>
      </c>
      <c r="B97" s="71" t="s">
        <v>173</v>
      </c>
      <c r="C97" s="72">
        <f>D97+E97</f>
        <v>5259124</v>
      </c>
      <c r="D97" s="73">
        <f>SUM(D98:D99)</f>
        <v>4628806</v>
      </c>
      <c r="E97" s="73">
        <f>SUM(E98:E99)</f>
        <v>630318</v>
      </c>
      <c r="F97" s="73">
        <f>SUM(F98:F99)</f>
        <v>61400</v>
      </c>
      <c r="G97" s="73">
        <f>SUM(G98:G99)</f>
        <v>0</v>
      </c>
      <c r="H97" s="72">
        <f>C97-F97-G97</f>
        <v>5197724</v>
      </c>
      <c r="I97" s="72">
        <f>J97+K97+L97+M97+N97+O97+P97+Q97</f>
        <v>3616712</v>
      </c>
      <c r="J97" s="73">
        <f aca="true" t="shared" si="23" ref="J97:Q97">SUM(J98:J99)</f>
        <v>1038083</v>
      </c>
      <c r="K97" s="73">
        <f t="shared" si="23"/>
        <v>100000</v>
      </c>
      <c r="L97" s="73">
        <f t="shared" si="23"/>
        <v>0</v>
      </c>
      <c r="M97" s="73">
        <f t="shared" si="23"/>
        <v>2478629</v>
      </c>
      <c r="N97" s="73">
        <f t="shared" si="23"/>
        <v>0</v>
      </c>
      <c r="O97" s="73">
        <f t="shared" si="23"/>
        <v>0</v>
      </c>
      <c r="P97" s="73">
        <f t="shared" si="23"/>
        <v>0</v>
      </c>
      <c r="Q97" s="73">
        <f t="shared" si="23"/>
        <v>0</v>
      </c>
      <c r="R97" s="74">
        <f>H97-I97</f>
        <v>1581012</v>
      </c>
      <c r="S97" s="74">
        <f>R97+Q97+P97+O97+N97+M97</f>
        <v>4059641</v>
      </c>
      <c r="T97" s="75">
        <f t="shared" si="22"/>
        <v>0.31467338289584573</v>
      </c>
      <c r="U97" s="76">
        <f t="shared" si="20"/>
        <v>1138083</v>
      </c>
    </row>
    <row r="98" spans="1:20" ht="15" customHeight="1" hidden="1" outlineLevel="1">
      <c r="A98" s="54" t="s">
        <v>174</v>
      </c>
      <c r="B98" s="62" t="s">
        <v>175</v>
      </c>
      <c r="C98" s="51">
        <v>3115010</v>
      </c>
      <c r="D98" s="56">
        <v>2608502</v>
      </c>
      <c r="E98" s="56">
        <v>506508</v>
      </c>
      <c r="F98" s="56">
        <v>61200</v>
      </c>
      <c r="G98" s="56"/>
      <c r="H98" s="51">
        <v>3053810</v>
      </c>
      <c r="I98" s="51">
        <v>2532734</v>
      </c>
      <c r="J98" s="56">
        <v>128760</v>
      </c>
      <c r="K98" s="56">
        <v>60000</v>
      </c>
      <c r="L98" s="56"/>
      <c r="M98" s="56">
        <v>2343974</v>
      </c>
      <c r="N98" s="56"/>
      <c r="O98" s="56"/>
      <c r="P98" s="56"/>
      <c r="Q98" s="57"/>
      <c r="R98" s="52">
        <v>521076</v>
      </c>
      <c r="S98" s="52">
        <v>2865050</v>
      </c>
      <c r="T98" s="58">
        <f t="shared" si="22"/>
        <v>0.07452815810898421</v>
      </c>
    </row>
    <row r="99" spans="1:20" ht="15" customHeight="1" hidden="1" outlineLevel="1">
      <c r="A99" s="54" t="s">
        <v>176</v>
      </c>
      <c r="B99" s="62" t="s">
        <v>177</v>
      </c>
      <c r="C99" s="51">
        <v>2144114</v>
      </c>
      <c r="D99" s="56">
        <v>2020304</v>
      </c>
      <c r="E99" s="56">
        <v>123810</v>
      </c>
      <c r="F99" s="56">
        <v>200</v>
      </c>
      <c r="G99" s="56"/>
      <c r="H99" s="51">
        <v>2143914</v>
      </c>
      <c r="I99" s="51">
        <v>1083978</v>
      </c>
      <c r="J99" s="56">
        <v>909323</v>
      </c>
      <c r="K99" s="56">
        <v>40000</v>
      </c>
      <c r="L99" s="56"/>
      <c r="M99" s="56">
        <v>134655</v>
      </c>
      <c r="N99" s="56"/>
      <c r="O99" s="56"/>
      <c r="P99" s="56"/>
      <c r="Q99" s="57"/>
      <c r="R99" s="52">
        <v>1059936</v>
      </c>
      <c r="S99" s="52">
        <v>1194591</v>
      </c>
      <c r="T99" s="58">
        <f t="shared" si="22"/>
        <v>0.8757769991641897</v>
      </c>
    </row>
    <row r="100" spans="1:21" s="38" customFormat="1" ht="18.75" collapsed="1">
      <c r="A100" s="36"/>
      <c r="B100" s="37"/>
      <c r="C100" s="37"/>
      <c r="D100" s="37"/>
      <c r="E100" s="37"/>
      <c r="F100" s="63"/>
      <c r="G100" s="63"/>
      <c r="H100" s="63"/>
      <c r="I100" s="63"/>
      <c r="J100" s="63"/>
      <c r="K100" s="63"/>
      <c r="L100" s="37"/>
      <c r="M100" s="37"/>
      <c r="N100" s="37"/>
      <c r="O100" s="37"/>
      <c r="P100" s="37"/>
      <c r="Q100" s="37"/>
      <c r="R100" s="37"/>
      <c r="S100" s="37"/>
      <c r="T100" s="40"/>
      <c r="U100" s="64"/>
    </row>
    <row r="101" spans="1:21" s="38" customFormat="1" ht="18.75">
      <c r="A101" s="97" t="s">
        <v>178</v>
      </c>
      <c r="B101" s="97"/>
      <c r="C101" s="97"/>
      <c r="D101" s="97"/>
      <c r="E101" s="97"/>
      <c r="F101" s="63"/>
      <c r="G101" s="63"/>
      <c r="H101" s="63"/>
      <c r="I101" s="63"/>
      <c r="J101" s="63"/>
      <c r="K101" s="63"/>
      <c r="L101" s="37"/>
      <c r="M101" s="96" t="s">
        <v>179</v>
      </c>
      <c r="N101" s="96"/>
      <c r="O101" s="96"/>
      <c r="P101" s="96"/>
      <c r="Q101" s="96"/>
      <c r="R101" s="96"/>
      <c r="S101" s="96"/>
      <c r="T101" s="96"/>
      <c r="U101" s="64"/>
    </row>
    <row r="102" spans="1:21" s="38" customFormat="1" ht="18.75">
      <c r="A102" s="36"/>
      <c r="B102" s="37"/>
      <c r="C102" s="37"/>
      <c r="D102" s="37"/>
      <c r="E102" s="37"/>
      <c r="F102" s="63"/>
      <c r="G102" s="63"/>
      <c r="H102" s="65"/>
      <c r="I102" s="63"/>
      <c r="J102" s="63"/>
      <c r="K102" s="63"/>
      <c r="L102" s="37"/>
      <c r="M102" s="96" t="s">
        <v>180</v>
      </c>
      <c r="N102" s="96"/>
      <c r="O102" s="96"/>
      <c r="P102" s="96"/>
      <c r="Q102" s="96"/>
      <c r="R102" s="96"/>
      <c r="S102" s="96"/>
      <c r="T102" s="96"/>
      <c r="U102" s="64"/>
    </row>
    <row r="103" spans="1:21" s="38" customFormat="1" ht="18.75">
      <c r="A103" s="36"/>
      <c r="B103" s="37"/>
      <c r="C103" s="37"/>
      <c r="D103" s="37"/>
      <c r="E103" s="37"/>
      <c r="F103" s="63"/>
      <c r="G103" s="65"/>
      <c r="H103" s="63"/>
      <c r="I103" s="63"/>
      <c r="J103" s="63"/>
      <c r="K103" s="63"/>
      <c r="L103" s="37"/>
      <c r="M103" s="37"/>
      <c r="N103" s="37"/>
      <c r="O103" s="37"/>
      <c r="P103" s="37"/>
      <c r="Q103" s="37"/>
      <c r="R103" s="37"/>
      <c r="S103" s="37"/>
      <c r="T103" s="40"/>
      <c r="U103" s="64"/>
    </row>
    <row r="104" spans="1:21" s="38" customFormat="1" ht="18.75">
      <c r="A104" s="36"/>
      <c r="B104" s="37"/>
      <c r="C104" s="37"/>
      <c r="D104" s="37"/>
      <c r="E104" s="37"/>
      <c r="F104" s="63"/>
      <c r="G104" s="63"/>
      <c r="H104" s="63"/>
      <c r="I104" s="63"/>
      <c r="J104" s="63"/>
      <c r="K104" s="63"/>
      <c r="L104" s="37"/>
      <c r="M104" s="37"/>
      <c r="N104" s="37"/>
      <c r="O104" s="37"/>
      <c r="P104" s="37"/>
      <c r="Q104" s="37"/>
      <c r="R104" s="37"/>
      <c r="S104" s="37"/>
      <c r="T104" s="40"/>
      <c r="U104" s="64"/>
    </row>
    <row r="105" spans="1:21" s="38" customFormat="1" ht="18.75">
      <c r="A105" s="36"/>
      <c r="B105" s="37"/>
      <c r="C105" s="37"/>
      <c r="D105" s="37"/>
      <c r="E105" s="37"/>
      <c r="F105" s="63"/>
      <c r="G105" s="63"/>
      <c r="H105" s="63"/>
      <c r="I105" s="63"/>
      <c r="J105" s="63"/>
      <c r="K105" s="63"/>
      <c r="L105" s="37"/>
      <c r="M105" s="37"/>
      <c r="N105" s="37"/>
      <c r="O105" s="37"/>
      <c r="P105" s="37"/>
      <c r="Q105" s="37"/>
      <c r="R105" s="37"/>
      <c r="S105" s="37"/>
      <c r="T105" s="40"/>
      <c r="U105" s="64"/>
    </row>
    <row r="106" spans="1:21" s="38" customFormat="1" ht="18.75">
      <c r="A106" s="97" t="s">
        <v>181</v>
      </c>
      <c r="B106" s="97"/>
      <c r="C106" s="97"/>
      <c r="D106" s="97"/>
      <c r="E106" s="97"/>
      <c r="F106" s="63"/>
      <c r="G106" s="63"/>
      <c r="H106" s="63"/>
      <c r="I106" s="63"/>
      <c r="J106" s="63"/>
      <c r="K106" s="63"/>
      <c r="L106" s="37"/>
      <c r="M106" s="96" t="s">
        <v>34</v>
      </c>
      <c r="N106" s="96"/>
      <c r="O106" s="96"/>
      <c r="P106" s="96"/>
      <c r="Q106" s="96"/>
      <c r="R106" s="96"/>
      <c r="S106" s="96"/>
      <c r="T106" s="96"/>
      <c r="U106" s="64"/>
    </row>
    <row r="107" spans="1:21" s="38" customFormat="1" ht="18.75">
      <c r="A107" s="36"/>
      <c r="B107" s="37"/>
      <c r="C107" s="37"/>
      <c r="D107" s="37"/>
      <c r="E107" s="37"/>
      <c r="F107" s="63"/>
      <c r="G107" s="63"/>
      <c r="H107" s="63"/>
      <c r="I107" s="63"/>
      <c r="J107" s="63"/>
      <c r="K107" s="63"/>
      <c r="L107" s="37"/>
      <c r="M107" s="37"/>
      <c r="N107" s="37"/>
      <c r="O107" s="37"/>
      <c r="P107" s="37"/>
      <c r="Q107" s="37"/>
      <c r="R107" s="37"/>
      <c r="S107" s="37"/>
      <c r="T107" s="40"/>
      <c r="U107" s="64"/>
    </row>
    <row r="108" spans="1:21" s="38" customFormat="1" ht="18.7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40"/>
      <c r="U108" s="64"/>
    </row>
    <row r="109" spans="1:21" s="38" customFormat="1" ht="18.7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40"/>
      <c r="U109" s="64"/>
    </row>
    <row r="110" spans="1:20" ht="15.75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8"/>
    </row>
    <row r="111" spans="1:20" ht="15.75">
      <c r="A111" s="6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8"/>
    </row>
    <row r="112" spans="1:20" ht="15.75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8"/>
    </row>
    <row r="113" spans="1:20" ht="15.75">
      <c r="A113" s="6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8"/>
    </row>
    <row r="114" spans="1:20" ht="15.75">
      <c r="A114" s="6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8"/>
    </row>
    <row r="115" spans="1:20" ht="15.75">
      <c r="A115" s="6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8"/>
    </row>
    <row r="116" spans="1:20" ht="15.75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8"/>
    </row>
    <row r="117" spans="1:20" ht="15.75">
      <c r="A117" s="6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8"/>
    </row>
    <row r="118" spans="1:20" ht="15.75">
      <c r="A118" s="6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8"/>
    </row>
  </sheetData>
  <sheetProtection/>
  <mergeCells count="39">
    <mergeCell ref="A12:B12"/>
    <mergeCell ref="E1:P1"/>
    <mergeCell ref="E2:P2"/>
    <mergeCell ref="H6:R6"/>
    <mergeCell ref="J9:J10"/>
    <mergeCell ref="Q4:T4"/>
    <mergeCell ref="A11:B11"/>
    <mergeCell ref="E9:E10"/>
    <mergeCell ref="R7:R10"/>
    <mergeCell ref="O9:O10"/>
    <mergeCell ref="J8:Q8"/>
    <mergeCell ref="N9:N10"/>
    <mergeCell ref="M9:M10"/>
    <mergeCell ref="H7:H10"/>
    <mergeCell ref="Q9:Q10"/>
    <mergeCell ref="A3:D3"/>
    <mergeCell ref="C6:E6"/>
    <mergeCell ref="C7:C10"/>
    <mergeCell ref="D7:E8"/>
    <mergeCell ref="Q2:T2"/>
    <mergeCell ref="E3:P3"/>
    <mergeCell ref="T6:T10"/>
    <mergeCell ref="A101:E101"/>
    <mergeCell ref="M101:T101"/>
    <mergeCell ref="Q5:T5"/>
    <mergeCell ref="K9:K10"/>
    <mergeCell ref="L9:L10"/>
    <mergeCell ref="A2:D2"/>
    <mergeCell ref="A6:B10"/>
    <mergeCell ref="M102:T102"/>
    <mergeCell ref="A106:E106"/>
    <mergeCell ref="M106:T106"/>
    <mergeCell ref="G6:G10"/>
    <mergeCell ref="D9:D10"/>
    <mergeCell ref="S6:S10"/>
    <mergeCell ref="P9:P10"/>
    <mergeCell ref="F6:F10"/>
    <mergeCell ref="I7:Q7"/>
    <mergeCell ref="I8:I10"/>
  </mergeCells>
  <printOptions/>
  <pageMargins left="0.1968503937007874" right="0" top="0.1968503937007874" bottom="0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Z129"/>
  <sheetViews>
    <sheetView workbookViewId="0" topLeftCell="A4">
      <pane xSplit="18105" ySplit="3900" topLeftCell="A1" activePane="bottomLeft" state="split"/>
      <selection pane="topLeft" activeCell="E3" sqref="E3:O3"/>
      <selection pane="topRight" activeCell="N5" sqref="N5"/>
      <selection pane="bottomLeft" activeCell="E3" sqref="E3:O3"/>
      <selection pane="bottomRight" activeCell="L70" sqref="L70"/>
    </sheetView>
  </sheetViews>
  <sheetFormatPr defaultColWidth="9.00390625" defaultRowHeight="15.75" outlineLevelRow="1"/>
  <cols>
    <col min="1" max="1" width="3.50390625" style="7" customWidth="1"/>
    <col min="2" max="2" width="16.00390625" style="7" customWidth="1"/>
    <col min="3" max="3" width="9.00390625" style="7" customWidth="1"/>
    <col min="4" max="5" width="7.375" style="7" customWidth="1"/>
    <col min="6" max="6" width="6.50390625" style="7" customWidth="1"/>
    <col min="7" max="7" width="6.125" style="7" customWidth="1"/>
    <col min="8" max="8" width="8.875" style="7" customWidth="1"/>
    <col min="9" max="9" width="7.875" style="7" customWidth="1"/>
    <col min="10" max="11" width="6.25390625" style="7" customWidth="1"/>
    <col min="12" max="12" width="5.75390625" style="7" customWidth="1"/>
    <col min="13" max="14" width="5.875" style="7" customWidth="1"/>
    <col min="15" max="15" width="5.625" style="7" customWidth="1"/>
    <col min="16" max="16" width="5.25390625" style="7" customWidth="1"/>
    <col min="17" max="17" width="7.50390625" style="7" customWidth="1"/>
    <col min="18" max="18" width="8.125" style="7" customWidth="1"/>
    <col min="19" max="19" width="4.50390625" style="41" customWidth="1"/>
    <col min="20" max="16384" width="9.00390625" style="7" customWidth="1"/>
  </cols>
  <sheetData>
    <row r="1" spans="1:20" ht="15" customHeight="1">
      <c r="A1" s="1" t="s">
        <v>0</v>
      </c>
      <c r="B1" s="1"/>
      <c r="C1" s="1"/>
      <c r="D1" s="2"/>
      <c r="E1" s="133" t="s">
        <v>1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3" t="s">
        <v>2</v>
      </c>
      <c r="Q1" s="4"/>
      <c r="R1" s="4"/>
      <c r="S1" s="5"/>
      <c r="T1" s="6"/>
    </row>
    <row r="2" spans="1:20" ht="15" customHeight="1">
      <c r="A2" s="116" t="s">
        <v>3</v>
      </c>
      <c r="B2" s="116"/>
      <c r="C2" s="116"/>
      <c r="D2" s="116"/>
      <c r="E2" s="134" t="s">
        <v>4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08" t="s">
        <v>5</v>
      </c>
      <c r="Q2" s="108"/>
      <c r="R2" s="108"/>
      <c r="S2" s="108"/>
      <c r="T2" s="8"/>
    </row>
    <row r="3" spans="1:20" ht="15" customHeight="1">
      <c r="A3" s="116" t="s">
        <v>6</v>
      </c>
      <c r="B3" s="116"/>
      <c r="C3" s="116"/>
      <c r="D3" s="116"/>
      <c r="E3" s="109" t="s">
        <v>198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" t="s">
        <v>7</v>
      </c>
      <c r="Q3" s="9"/>
      <c r="R3" s="4"/>
      <c r="S3" s="5"/>
      <c r="T3" s="6"/>
    </row>
    <row r="4" spans="1:20" ht="15" customHeight="1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08" t="s">
        <v>9</v>
      </c>
      <c r="Q4" s="108"/>
      <c r="R4" s="108"/>
      <c r="S4" s="108"/>
      <c r="T4" s="8"/>
    </row>
    <row r="5" spans="1:19" ht="15" customHeight="1">
      <c r="A5" s="2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" t="s">
        <v>10</v>
      </c>
      <c r="R5" s="13"/>
      <c r="S5" s="14"/>
    </row>
    <row r="6" spans="1:19" ht="34.5" customHeight="1">
      <c r="A6" s="117" t="s">
        <v>11</v>
      </c>
      <c r="B6" s="118"/>
      <c r="C6" s="123" t="s">
        <v>12</v>
      </c>
      <c r="D6" s="59"/>
      <c r="E6" s="124"/>
      <c r="F6" s="102" t="s">
        <v>13</v>
      </c>
      <c r="G6" s="98" t="s">
        <v>14</v>
      </c>
      <c r="H6" s="135" t="s">
        <v>15</v>
      </c>
      <c r="I6" s="136"/>
      <c r="J6" s="136"/>
      <c r="K6" s="136"/>
      <c r="L6" s="136"/>
      <c r="M6" s="136"/>
      <c r="N6" s="136"/>
      <c r="O6" s="136"/>
      <c r="P6" s="136"/>
      <c r="Q6" s="137"/>
      <c r="R6" s="101" t="s">
        <v>182</v>
      </c>
      <c r="S6" s="141" t="s">
        <v>16</v>
      </c>
    </row>
    <row r="7" spans="1:26" s="15" customFormat="1" ht="34.5" customHeight="1">
      <c r="A7" s="119"/>
      <c r="B7" s="120"/>
      <c r="C7" s="101" t="s">
        <v>17</v>
      </c>
      <c r="D7" s="105" t="s">
        <v>18</v>
      </c>
      <c r="E7" s="125"/>
      <c r="F7" s="103"/>
      <c r="G7" s="99"/>
      <c r="H7" s="98" t="s">
        <v>19</v>
      </c>
      <c r="I7" s="105" t="s">
        <v>20</v>
      </c>
      <c r="J7" s="106"/>
      <c r="K7" s="106"/>
      <c r="L7" s="106"/>
      <c r="M7" s="106"/>
      <c r="N7" s="106"/>
      <c r="O7" s="106"/>
      <c r="P7" s="107"/>
      <c r="Q7" s="125" t="s">
        <v>21</v>
      </c>
      <c r="R7" s="99"/>
      <c r="S7" s="142"/>
      <c r="T7" s="6"/>
      <c r="U7" s="6"/>
      <c r="V7" s="6"/>
      <c r="W7" s="6"/>
      <c r="X7" s="6"/>
      <c r="Y7" s="6"/>
      <c r="Z7" s="6"/>
    </row>
    <row r="8" spans="1:19" ht="34.5" customHeight="1">
      <c r="A8" s="119"/>
      <c r="B8" s="120"/>
      <c r="C8" s="99"/>
      <c r="D8" s="104"/>
      <c r="E8" s="126"/>
      <c r="F8" s="103"/>
      <c r="G8" s="99"/>
      <c r="H8" s="99"/>
      <c r="I8" s="98" t="s">
        <v>19</v>
      </c>
      <c r="J8" s="127" t="s">
        <v>18</v>
      </c>
      <c r="K8" s="128"/>
      <c r="L8" s="128"/>
      <c r="M8" s="128"/>
      <c r="N8" s="128"/>
      <c r="O8" s="128"/>
      <c r="P8" s="129"/>
      <c r="Q8" s="140"/>
      <c r="R8" s="99"/>
      <c r="S8" s="142"/>
    </row>
    <row r="9" spans="1:19" ht="34.5" customHeight="1">
      <c r="A9" s="119"/>
      <c r="B9" s="120"/>
      <c r="C9" s="99"/>
      <c r="D9" s="101" t="s">
        <v>22</v>
      </c>
      <c r="E9" s="101" t="s">
        <v>23</v>
      </c>
      <c r="F9" s="103"/>
      <c r="G9" s="99"/>
      <c r="H9" s="99"/>
      <c r="I9" s="99"/>
      <c r="J9" s="129" t="s">
        <v>24</v>
      </c>
      <c r="K9" s="114" t="s">
        <v>25</v>
      </c>
      <c r="L9" s="130" t="s">
        <v>26</v>
      </c>
      <c r="M9" s="98" t="s">
        <v>27</v>
      </c>
      <c r="N9" s="98" t="s">
        <v>28</v>
      </c>
      <c r="O9" s="98" t="s">
        <v>183</v>
      </c>
      <c r="P9" s="98" t="s">
        <v>184</v>
      </c>
      <c r="Q9" s="140"/>
      <c r="R9" s="99"/>
      <c r="S9" s="142"/>
    </row>
    <row r="10" spans="1:19" ht="34.5" customHeight="1">
      <c r="A10" s="121"/>
      <c r="B10" s="122"/>
      <c r="C10" s="100"/>
      <c r="D10" s="100"/>
      <c r="E10" s="100"/>
      <c r="F10" s="104"/>
      <c r="G10" s="100"/>
      <c r="H10" s="100"/>
      <c r="I10" s="100"/>
      <c r="J10" s="129"/>
      <c r="K10" s="114"/>
      <c r="L10" s="130"/>
      <c r="M10" s="100"/>
      <c r="N10" s="100" t="s">
        <v>28</v>
      </c>
      <c r="O10" s="100" t="s">
        <v>183</v>
      </c>
      <c r="P10" s="100" t="s">
        <v>184</v>
      </c>
      <c r="Q10" s="126"/>
      <c r="R10" s="100"/>
      <c r="S10" s="143"/>
    </row>
    <row r="11" spans="1:19" ht="14.25" customHeight="1">
      <c r="A11" s="138" t="s">
        <v>29</v>
      </c>
      <c r="B11" s="139"/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7">
        <v>17</v>
      </c>
    </row>
    <row r="12" spans="1:20" ht="14.25" customHeight="1">
      <c r="A12" s="131" t="s">
        <v>30</v>
      </c>
      <c r="B12" s="132"/>
      <c r="C12" s="18">
        <f>D12+E12</f>
        <v>7520</v>
      </c>
      <c r="D12" s="18">
        <f>D13+D25</f>
        <v>3065</v>
      </c>
      <c r="E12" s="18">
        <f>E13+E25-G12</f>
        <v>4455</v>
      </c>
      <c r="F12" s="18">
        <f>F13+F25</f>
        <v>100</v>
      </c>
      <c r="G12" s="18">
        <f>G13+G25</f>
        <v>4</v>
      </c>
      <c r="H12" s="18">
        <f>C12-F12</f>
        <v>7420</v>
      </c>
      <c r="I12" s="18">
        <f>J12+K12+L12+M12+N12+O12+P12</f>
        <v>5861</v>
      </c>
      <c r="J12" s="18">
        <f aca="true" t="shared" si="0" ref="J12:P12">J13+J25</f>
        <v>3900</v>
      </c>
      <c r="K12" s="18">
        <f t="shared" si="0"/>
        <v>237</v>
      </c>
      <c r="L12" s="18">
        <f t="shared" si="0"/>
        <v>1651</v>
      </c>
      <c r="M12" s="18">
        <f t="shared" si="0"/>
        <v>57</v>
      </c>
      <c r="N12" s="18">
        <f t="shared" si="0"/>
        <v>12</v>
      </c>
      <c r="O12" s="18">
        <f t="shared" si="0"/>
        <v>0</v>
      </c>
      <c r="P12" s="18">
        <f t="shared" si="0"/>
        <v>4</v>
      </c>
      <c r="Q12" s="19">
        <f>H12-I12</f>
        <v>1559</v>
      </c>
      <c r="R12" s="19">
        <f>Q12+P12+O12+N12+M12+L12</f>
        <v>3283</v>
      </c>
      <c r="S12" s="20">
        <f aca="true" t="shared" si="1" ref="S12:S22">(J12+K12)/I12*100%</f>
        <v>0.7058522436444293</v>
      </c>
      <c r="T12" s="21">
        <f aca="true" t="shared" si="2" ref="T12:T22">J12+K12</f>
        <v>4137</v>
      </c>
    </row>
    <row r="13" spans="1:20" s="81" customFormat="1" ht="21" customHeight="1">
      <c r="A13" s="83" t="s">
        <v>31</v>
      </c>
      <c r="B13" s="84" t="s">
        <v>32</v>
      </c>
      <c r="C13" s="85">
        <f>D13+E13</f>
        <v>448</v>
      </c>
      <c r="D13" s="85">
        <f>SUM(D14:D24)</f>
        <v>231</v>
      </c>
      <c r="E13" s="85">
        <f>SUM(E14:E24)</f>
        <v>217</v>
      </c>
      <c r="F13" s="85">
        <f>SUM(F14:F24)</f>
        <v>15</v>
      </c>
      <c r="G13" s="85">
        <f>SUM(G14:G24)</f>
        <v>0</v>
      </c>
      <c r="H13" s="85">
        <f>C13-F13-G13</f>
        <v>433</v>
      </c>
      <c r="I13" s="85">
        <f>J13+K13+L13+M13+N13+O13+P13</f>
        <v>286</v>
      </c>
      <c r="J13" s="85">
        <f aca="true" t="shared" si="3" ref="J13:P13">SUM(J14:J24)</f>
        <v>141</v>
      </c>
      <c r="K13" s="85">
        <f t="shared" si="3"/>
        <v>4</v>
      </c>
      <c r="L13" s="85">
        <f t="shared" si="3"/>
        <v>130</v>
      </c>
      <c r="M13" s="85">
        <f t="shared" si="3"/>
        <v>9</v>
      </c>
      <c r="N13" s="85">
        <f t="shared" si="3"/>
        <v>2</v>
      </c>
      <c r="O13" s="85">
        <f t="shared" si="3"/>
        <v>0</v>
      </c>
      <c r="P13" s="85">
        <f t="shared" si="3"/>
        <v>0</v>
      </c>
      <c r="Q13" s="86">
        <f>H13-I13</f>
        <v>147</v>
      </c>
      <c r="R13" s="86">
        <f>Q13+P13+O13+N13+M13+L13</f>
        <v>288</v>
      </c>
      <c r="S13" s="87">
        <f t="shared" si="1"/>
        <v>0.506993006993007</v>
      </c>
      <c r="T13" s="76">
        <f t="shared" si="2"/>
        <v>145</v>
      </c>
    </row>
    <row r="14" spans="1:20" ht="15" customHeight="1" hidden="1" outlineLevel="1">
      <c r="A14" s="24" t="s">
        <v>33</v>
      </c>
      <c r="B14" s="25" t="s">
        <v>34</v>
      </c>
      <c r="C14" s="22">
        <v>30</v>
      </c>
      <c r="D14" s="26">
        <v>23</v>
      </c>
      <c r="E14" s="26">
        <v>7</v>
      </c>
      <c r="F14" s="26">
        <v>0</v>
      </c>
      <c r="G14" s="26">
        <v>0</v>
      </c>
      <c r="H14" s="22">
        <v>30</v>
      </c>
      <c r="I14" s="22">
        <v>26</v>
      </c>
      <c r="J14" s="26">
        <v>7</v>
      </c>
      <c r="K14" s="26">
        <v>0</v>
      </c>
      <c r="L14" s="26">
        <v>19</v>
      </c>
      <c r="M14" s="26">
        <v>0</v>
      </c>
      <c r="N14" s="26">
        <v>0</v>
      </c>
      <c r="O14" s="26">
        <v>0</v>
      </c>
      <c r="P14" s="27">
        <v>0</v>
      </c>
      <c r="Q14" s="23">
        <v>4</v>
      </c>
      <c r="R14" s="23">
        <v>23</v>
      </c>
      <c r="S14" s="28">
        <f t="shared" si="1"/>
        <v>0.2692307692307692</v>
      </c>
      <c r="T14" s="21">
        <f t="shared" si="2"/>
        <v>7</v>
      </c>
    </row>
    <row r="15" spans="1:20" ht="15" customHeight="1" hidden="1" outlineLevel="1">
      <c r="A15" s="24" t="s">
        <v>35</v>
      </c>
      <c r="B15" s="25" t="s">
        <v>36</v>
      </c>
      <c r="C15" s="22">
        <v>3</v>
      </c>
      <c r="D15" s="26">
        <v>2</v>
      </c>
      <c r="E15" s="26">
        <v>1</v>
      </c>
      <c r="F15" s="26">
        <v>0</v>
      </c>
      <c r="G15" s="26">
        <v>0</v>
      </c>
      <c r="H15" s="22">
        <v>3</v>
      </c>
      <c r="I15" s="22">
        <v>1</v>
      </c>
      <c r="J15" s="26">
        <v>0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7">
        <v>0</v>
      </c>
      <c r="Q15" s="23">
        <v>2</v>
      </c>
      <c r="R15" s="23">
        <v>3</v>
      </c>
      <c r="S15" s="28">
        <f t="shared" si="1"/>
        <v>0</v>
      </c>
      <c r="T15" s="21">
        <f t="shared" si="2"/>
        <v>0</v>
      </c>
    </row>
    <row r="16" spans="1:20" ht="15" customHeight="1" hidden="1" outlineLevel="1">
      <c r="A16" s="24" t="s">
        <v>37</v>
      </c>
      <c r="B16" s="25" t="s">
        <v>38</v>
      </c>
      <c r="C16" s="22">
        <v>42</v>
      </c>
      <c r="D16" s="26">
        <v>41</v>
      </c>
      <c r="E16" s="26">
        <v>1</v>
      </c>
      <c r="F16" s="26">
        <v>1</v>
      </c>
      <c r="G16" s="26">
        <v>0</v>
      </c>
      <c r="H16" s="22">
        <v>41</v>
      </c>
      <c r="I16" s="22">
        <v>17</v>
      </c>
      <c r="J16" s="26">
        <v>4</v>
      </c>
      <c r="K16" s="26">
        <v>1</v>
      </c>
      <c r="L16" s="26">
        <v>11</v>
      </c>
      <c r="M16" s="26">
        <v>0</v>
      </c>
      <c r="N16" s="26">
        <v>1</v>
      </c>
      <c r="O16" s="26">
        <v>0</v>
      </c>
      <c r="P16" s="27">
        <v>0</v>
      </c>
      <c r="Q16" s="23">
        <v>24</v>
      </c>
      <c r="R16" s="23">
        <v>36</v>
      </c>
      <c r="S16" s="28">
        <f t="shared" si="1"/>
        <v>0.29411764705882354</v>
      </c>
      <c r="T16" s="21">
        <f t="shared" si="2"/>
        <v>5</v>
      </c>
    </row>
    <row r="17" spans="1:20" ht="15" customHeight="1" hidden="1" outlineLevel="1">
      <c r="A17" s="24" t="s">
        <v>39</v>
      </c>
      <c r="B17" s="25" t="s">
        <v>40</v>
      </c>
      <c r="C17" s="22">
        <v>3</v>
      </c>
      <c r="D17" s="26">
        <v>2</v>
      </c>
      <c r="E17" s="26">
        <v>1</v>
      </c>
      <c r="F17" s="26">
        <v>0</v>
      </c>
      <c r="G17" s="26">
        <v>0</v>
      </c>
      <c r="H17" s="22">
        <v>3</v>
      </c>
      <c r="I17" s="22">
        <v>3</v>
      </c>
      <c r="J17" s="26">
        <v>2</v>
      </c>
      <c r="K17" s="26">
        <v>1</v>
      </c>
      <c r="L17" s="26">
        <v>0</v>
      </c>
      <c r="M17" s="26">
        <v>0</v>
      </c>
      <c r="N17" s="26">
        <v>0</v>
      </c>
      <c r="O17" s="26">
        <v>0</v>
      </c>
      <c r="P17" s="27">
        <v>0</v>
      </c>
      <c r="Q17" s="23">
        <v>0</v>
      </c>
      <c r="R17" s="23">
        <v>0</v>
      </c>
      <c r="S17" s="28">
        <f t="shared" si="1"/>
        <v>1</v>
      </c>
      <c r="T17" s="21">
        <f t="shared" si="2"/>
        <v>3</v>
      </c>
    </row>
    <row r="18" spans="1:20" ht="15" customHeight="1" hidden="1" outlineLevel="1">
      <c r="A18" s="24" t="s">
        <v>41</v>
      </c>
      <c r="B18" s="25" t="s">
        <v>42</v>
      </c>
      <c r="C18" s="22">
        <v>76</v>
      </c>
      <c r="D18" s="26">
        <v>55</v>
      </c>
      <c r="E18" s="26">
        <v>21</v>
      </c>
      <c r="F18" s="26">
        <v>1</v>
      </c>
      <c r="G18" s="26">
        <v>0</v>
      </c>
      <c r="H18" s="22">
        <v>75</v>
      </c>
      <c r="I18" s="22">
        <v>42</v>
      </c>
      <c r="J18" s="26">
        <v>4</v>
      </c>
      <c r="K18" s="26">
        <v>0</v>
      </c>
      <c r="L18" s="26">
        <v>29</v>
      </c>
      <c r="M18" s="26">
        <v>9</v>
      </c>
      <c r="N18" s="26">
        <v>0</v>
      </c>
      <c r="O18" s="26">
        <v>0</v>
      </c>
      <c r="P18" s="27">
        <v>0</v>
      </c>
      <c r="Q18" s="23">
        <v>33</v>
      </c>
      <c r="R18" s="23">
        <v>71</v>
      </c>
      <c r="S18" s="28">
        <f t="shared" si="1"/>
        <v>0.09523809523809523</v>
      </c>
      <c r="T18" s="21">
        <f t="shared" si="2"/>
        <v>4</v>
      </c>
    </row>
    <row r="19" spans="1:20" ht="15" customHeight="1" hidden="1" outlineLevel="1">
      <c r="A19" s="24" t="s">
        <v>43</v>
      </c>
      <c r="B19" s="25" t="s">
        <v>44</v>
      </c>
      <c r="C19" s="22">
        <v>68</v>
      </c>
      <c r="D19" s="26">
        <v>53</v>
      </c>
      <c r="E19" s="26">
        <v>15</v>
      </c>
      <c r="F19" s="26">
        <v>2</v>
      </c>
      <c r="G19" s="26">
        <v>0</v>
      </c>
      <c r="H19" s="22">
        <v>66</v>
      </c>
      <c r="I19" s="22">
        <v>39</v>
      </c>
      <c r="J19" s="26">
        <v>7</v>
      </c>
      <c r="K19" s="26">
        <v>2</v>
      </c>
      <c r="L19" s="26">
        <v>29</v>
      </c>
      <c r="M19" s="26">
        <v>0</v>
      </c>
      <c r="N19" s="26">
        <v>1</v>
      </c>
      <c r="O19" s="26">
        <v>0</v>
      </c>
      <c r="P19" s="27">
        <v>0</v>
      </c>
      <c r="Q19" s="23">
        <v>27</v>
      </c>
      <c r="R19" s="23">
        <v>57</v>
      </c>
      <c r="S19" s="28">
        <f t="shared" si="1"/>
        <v>0.23076923076923078</v>
      </c>
      <c r="T19" s="21">
        <f t="shared" si="2"/>
        <v>9</v>
      </c>
    </row>
    <row r="20" spans="1:20" ht="15" customHeight="1" hidden="1" outlineLevel="1">
      <c r="A20" s="24" t="s">
        <v>45</v>
      </c>
      <c r="B20" s="25" t="s">
        <v>46</v>
      </c>
      <c r="C20" s="22">
        <v>72</v>
      </c>
      <c r="D20" s="26">
        <v>36</v>
      </c>
      <c r="E20" s="26">
        <v>36</v>
      </c>
      <c r="F20" s="26">
        <v>3</v>
      </c>
      <c r="G20" s="26">
        <v>0</v>
      </c>
      <c r="H20" s="22">
        <v>69</v>
      </c>
      <c r="I20" s="22">
        <v>35</v>
      </c>
      <c r="J20" s="26">
        <v>14</v>
      </c>
      <c r="K20" s="26">
        <v>0</v>
      </c>
      <c r="L20" s="26">
        <v>21</v>
      </c>
      <c r="M20" s="26">
        <v>0</v>
      </c>
      <c r="N20" s="26">
        <v>0</v>
      </c>
      <c r="O20" s="26">
        <v>0</v>
      </c>
      <c r="P20" s="27">
        <v>0</v>
      </c>
      <c r="Q20" s="23">
        <v>34</v>
      </c>
      <c r="R20" s="23">
        <v>55</v>
      </c>
      <c r="S20" s="28">
        <f t="shared" si="1"/>
        <v>0.4</v>
      </c>
      <c r="T20" s="21">
        <f t="shared" si="2"/>
        <v>14</v>
      </c>
    </row>
    <row r="21" spans="1:20" ht="15" customHeight="1" hidden="1" outlineLevel="1">
      <c r="A21" s="24" t="s">
        <v>47</v>
      </c>
      <c r="B21" s="25" t="s">
        <v>48</v>
      </c>
      <c r="C21" s="22">
        <v>52</v>
      </c>
      <c r="D21" s="26">
        <v>19</v>
      </c>
      <c r="E21" s="26">
        <v>33</v>
      </c>
      <c r="F21" s="26">
        <v>1</v>
      </c>
      <c r="G21" s="26">
        <v>0</v>
      </c>
      <c r="H21" s="22">
        <v>51</v>
      </c>
      <c r="I21" s="22">
        <v>28</v>
      </c>
      <c r="J21" s="26">
        <v>15</v>
      </c>
      <c r="K21" s="26">
        <v>0</v>
      </c>
      <c r="L21" s="26">
        <v>13</v>
      </c>
      <c r="M21" s="26">
        <v>0</v>
      </c>
      <c r="N21" s="26">
        <v>0</v>
      </c>
      <c r="O21" s="26">
        <v>0</v>
      </c>
      <c r="P21" s="27">
        <v>0</v>
      </c>
      <c r="Q21" s="23">
        <v>23</v>
      </c>
      <c r="R21" s="23">
        <v>36</v>
      </c>
      <c r="S21" s="28">
        <f t="shared" si="1"/>
        <v>0.5357142857142857</v>
      </c>
      <c r="T21" s="21">
        <f t="shared" si="2"/>
        <v>15</v>
      </c>
    </row>
    <row r="22" spans="1:20" ht="15" customHeight="1" hidden="1" outlineLevel="1">
      <c r="A22" s="24" t="s">
        <v>49</v>
      </c>
      <c r="B22" s="25" t="s">
        <v>50</v>
      </c>
      <c r="C22" s="22">
        <v>13</v>
      </c>
      <c r="D22" s="26">
        <v>0</v>
      </c>
      <c r="E22" s="26">
        <v>13</v>
      </c>
      <c r="F22" s="26">
        <v>0</v>
      </c>
      <c r="G22" s="26">
        <v>0</v>
      </c>
      <c r="H22" s="22">
        <v>13</v>
      </c>
      <c r="I22" s="22">
        <v>13</v>
      </c>
      <c r="J22" s="26">
        <v>11</v>
      </c>
      <c r="K22" s="26">
        <v>0</v>
      </c>
      <c r="L22" s="26">
        <v>2</v>
      </c>
      <c r="M22" s="26">
        <v>0</v>
      </c>
      <c r="N22" s="26">
        <v>0</v>
      </c>
      <c r="O22" s="26">
        <v>0</v>
      </c>
      <c r="P22" s="27">
        <v>0</v>
      </c>
      <c r="Q22" s="23">
        <v>0</v>
      </c>
      <c r="R22" s="23">
        <v>2</v>
      </c>
      <c r="S22" s="28">
        <f t="shared" si="1"/>
        <v>0.8461538461538461</v>
      </c>
      <c r="T22" s="21">
        <f t="shared" si="2"/>
        <v>11</v>
      </c>
    </row>
    <row r="23" spans="1:20" ht="15" customHeight="1" hidden="1" outlineLevel="1">
      <c r="A23" s="24" t="s">
        <v>51</v>
      </c>
      <c r="B23" s="25" t="s">
        <v>52</v>
      </c>
      <c r="C23" s="22">
        <v>50</v>
      </c>
      <c r="D23" s="26">
        <v>0</v>
      </c>
      <c r="E23" s="26">
        <v>50</v>
      </c>
      <c r="F23" s="26">
        <v>3</v>
      </c>
      <c r="G23" s="26">
        <v>0</v>
      </c>
      <c r="H23" s="22">
        <v>47</v>
      </c>
      <c r="I23" s="22">
        <v>47</v>
      </c>
      <c r="J23" s="26">
        <v>44</v>
      </c>
      <c r="K23" s="26">
        <v>0</v>
      </c>
      <c r="L23" s="26">
        <v>3</v>
      </c>
      <c r="M23" s="26">
        <v>0</v>
      </c>
      <c r="N23" s="26">
        <v>0</v>
      </c>
      <c r="O23" s="26">
        <v>0</v>
      </c>
      <c r="P23" s="27">
        <v>0</v>
      </c>
      <c r="Q23" s="23">
        <v>0</v>
      </c>
      <c r="R23" s="23">
        <v>3</v>
      </c>
      <c r="S23" s="28"/>
      <c r="T23" s="21"/>
    </row>
    <row r="24" spans="1:20" ht="15" customHeight="1" hidden="1" outlineLevel="1">
      <c r="A24" s="24" t="s">
        <v>53</v>
      </c>
      <c r="B24" s="25" t="s">
        <v>54</v>
      </c>
      <c r="C24" s="22">
        <v>39</v>
      </c>
      <c r="D24" s="26">
        <v>0</v>
      </c>
      <c r="E24" s="26">
        <v>39</v>
      </c>
      <c r="F24" s="26">
        <v>4</v>
      </c>
      <c r="G24" s="26">
        <v>0</v>
      </c>
      <c r="H24" s="22">
        <v>35</v>
      </c>
      <c r="I24" s="22">
        <v>35</v>
      </c>
      <c r="J24" s="26">
        <v>33</v>
      </c>
      <c r="K24" s="26">
        <v>0</v>
      </c>
      <c r="L24" s="26">
        <v>2</v>
      </c>
      <c r="M24" s="26">
        <v>0</v>
      </c>
      <c r="N24" s="26">
        <v>0</v>
      </c>
      <c r="O24" s="26">
        <v>0</v>
      </c>
      <c r="P24" s="27">
        <v>0</v>
      </c>
      <c r="Q24" s="23">
        <v>0</v>
      </c>
      <c r="R24" s="23">
        <v>2</v>
      </c>
      <c r="S24" s="28">
        <f aca="true" t="shared" si="4" ref="S24:S66">(J24+K24)/I24*100%</f>
        <v>0.9428571428571428</v>
      </c>
      <c r="T24" s="21">
        <f aca="true" t="shared" si="5" ref="T24:T55">J24+K24</f>
        <v>33</v>
      </c>
    </row>
    <row r="25" spans="1:20" ht="15" customHeight="1" collapsed="1">
      <c r="A25" s="29" t="s">
        <v>55</v>
      </c>
      <c r="B25" s="30" t="s">
        <v>56</v>
      </c>
      <c r="C25" s="18">
        <f>D25+E25</f>
        <v>7076</v>
      </c>
      <c r="D25" s="31">
        <f>D26+D39+D46+D53+D58+D63+D68+D72+D77+D82+D87+D93+D97</f>
        <v>2834</v>
      </c>
      <c r="E25" s="31">
        <f>E26+E39+E46+E53+E58+E63+E68+E72+E77+E82+E87+E93+E97</f>
        <v>4242</v>
      </c>
      <c r="F25" s="31">
        <f>F26+F39+F46+F53+F58+F63+F68+F72+F77+F82+F87+F93+F97</f>
        <v>85</v>
      </c>
      <c r="G25" s="31">
        <f>G26+G39+G46+G53+G58+G63+G68+G72+G77+G82+G87+G93+G97</f>
        <v>4</v>
      </c>
      <c r="H25" s="32">
        <f>C25-F25-G25</f>
        <v>6987</v>
      </c>
      <c r="I25" s="32">
        <f>J25+K25+L25+M25+N25+O25+P25</f>
        <v>5575</v>
      </c>
      <c r="J25" s="31">
        <f aca="true" t="shared" si="6" ref="J25:P25">J26+J39+J46+J53+J58+J63+J68+J72+J77+J82+J87+J93+J97</f>
        <v>3759</v>
      </c>
      <c r="K25" s="31">
        <f t="shared" si="6"/>
        <v>233</v>
      </c>
      <c r="L25" s="31">
        <f t="shared" si="6"/>
        <v>1521</v>
      </c>
      <c r="M25" s="31">
        <f t="shared" si="6"/>
        <v>48</v>
      </c>
      <c r="N25" s="31">
        <f t="shared" si="6"/>
        <v>10</v>
      </c>
      <c r="O25" s="31">
        <f t="shared" si="6"/>
        <v>0</v>
      </c>
      <c r="P25" s="31">
        <f t="shared" si="6"/>
        <v>4</v>
      </c>
      <c r="Q25" s="33">
        <f>H25-I25</f>
        <v>1412</v>
      </c>
      <c r="R25" s="33">
        <f>Q25+P25+O25+N25+M25+L25</f>
        <v>2995</v>
      </c>
      <c r="S25" s="20">
        <f t="shared" si="4"/>
        <v>0.7160538116591928</v>
      </c>
      <c r="T25" s="21">
        <f t="shared" si="5"/>
        <v>3992</v>
      </c>
    </row>
    <row r="26" spans="1:20" s="81" customFormat="1" ht="21" customHeight="1">
      <c r="A26" s="88" t="s">
        <v>33</v>
      </c>
      <c r="B26" s="89" t="s">
        <v>57</v>
      </c>
      <c r="C26" s="85">
        <f>D26+E26</f>
        <v>1739</v>
      </c>
      <c r="D26" s="85">
        <f>SUM(D27:D38)</f>
        <v>999</v>
      </c>
      <c r="E26" s="85">
        <f>SUM(E27:E38)</f>
        <v>740</v>
      </c>
      <c r="F26" s="85">
        <f>SUM(F27:F38)</f>
        <v>41</v>
      </c>
      <c r="G26" s="85">
        <f>SUM(G27:G38)</f>
        <v>0</v>
      </c>
      <c r="H26" s="85">
        <f>C26-F26-G26</f>
        <v>1698</v>
      </c>
      <c r="I26" s="85">
        <f>J26+K26+L26+M26+N26+O26+P26</f>
        <v>1172</v>
      </c>
      <c r="J26" s="85">
        <f aca="true" t="shared" si="7" ref="J26:P26">SUM(J27:J38)</f>
        <v>664</v>
      </c>
      <c r="K26" s="85">
        <f t="shared" si="7"/>
        <v>63</v>
      </c>
      <c r="L26" s="85">
        <f t="shared" si="7"/>
        <v>428</v>
      </c>
      <c r="M26" s="85">
        <f t="shared" si="7"/>
        <v>13</v>
      </c>
      <c r="N26" s="85">
        <f t="shared" si="7"/>
        <v>4</v>
      </c>
      <c r="O26" s="85">
        <f t="shared" si="7"/>
        <v>0</v>
      </c>
      <c r="P26" s="85">
        <f t="shared" si="7"/>
        <v>0</v>
      </c>
      <c r="Q26" s="86">
        <f>H26-I26</f>
        <v>526</v>
      </c>
      <c r="R26" s="86">
        <f>Q26+P26+O26+N26+M26+L26</f>
        <v>971</v>
      </c>
      <c r="S26" s="90">
        <f t="shared" si="4"/>
        <v>0.6203071672354948</v>
      </c>
      <c r="T26" s="76">
        <f t="shared" si="5"/>
        <v>727</v>
      </c>
    </row>
    <row r="27" spans="1:20" s="94" customFormat="1" ht="21" customHeight="1" hidden="1" outlineLevel="1">
      <c r="A27" s="88" t="s">
        <v>58</v>
      </c>
      <c r="B27" s="91" t="s">
        <v>59</v>
      </c>
      <c r="C27" s="85">
        <v>27</v>
      </c>
      <c r="D27" s="92">
        <v>14</v>
      </c>
      <c r="E27" s="92">
        <v>13</v>
      </c>
      <c r="F27" s="92"/>
      <c r="G27" s="92"/>
      <c r="H27" s="85">
        <v>27</v>
      </c>
      <c r="I27" s="85">
        <v>20</v>
      </c>
      <c r="J27" s="92">
        <v>18</v>
      </c>
      <c r="K27" s="92"/>
      <c r="L27" s="92">
        <v>2</v>
      </c>
      <c r="M27" s="92"/>
      <c r="N27" s="92"/>
      <c r="O27" s="92"/>
      <c r="P27" s="93"/>
      <c r="Q27" s="86">
        <v>7</v>
      </c>
      <c r="R27" s="86">
        <v>9</v>
      </c>
      <c r="S27" s="90">
        <f t="shared" si="4"/>
        <v>0.9</v>
      </c>
      <c r="T27" s="76">
        <f t="shared" si="5"/>
        <v>18</v>
      </c>
    </row>
    <row r="28" spans="1:20" s="78" customFormat="1" ht="21" customHeight="1" hidden="1" outlineLevel="1">
      <c r="A28" s="88" t="s">
        <v>60</v>
      </c>
      <c r="B28" s="91" t="s">
        <v>61</v>
      </c>
      <c r="C28" s="85">
        <v>244</v>
      </c>
      <c r="D28" s="92">
        <v>153</v>
      </c>
      <c r="E28" s="92">
        <v>91</v>
      </c>
      <c r="F28" s="92">
        <v>4</v>
      </c>
      <c r="G28" s="92"/>
      <c r="H28" s="85">
        <v>240</v>
      </c>
      <c r="I28" s="85">
        <v>154</v>
      </c>
      <c r="J28" s="92">
        <v>89</v>
      </c>
      <c r="K28" s="92">
        <v>4</v>
      </c>
      <c r="L28" s="92">
        <v>58</v>
      </c>
      <c r="M28" s="92">
        <v>2</v>
      </c>
      <c r="N28" s="92">
        <v>1</v>
      </c>
      <c r="O28" s="92"/>
      <c r="P28" s="93"/>
      <c r="Q28" s="86">
        <v>86</v>
      </c>
      <c r="R28" s="86">
        <v>147</v>
      </c>
      <c r="S28" s="90">
        <f t="shared" si="4"/>
        <v>0.6038961038961039</v>
      </c>
      <c r="T28" s="76">
        <f t="shared" si="5"/>
        <v>93</v>
      </c>
    </row>
    <row r="29" spans="1:20" s="81" customFormat="1" ht="21" customHeight="1" hidden="1" outlineLevel="1">
      <c r="A29" s="88" t="s">
        <v>62</v>
      </c>
      <c r="B29" s="91" t="s">
        <v>63</v>
      </c>
      <c r="C29" s="85">
        <v>200</v>
      </c>
      <c r="D29" s="92">
        <v>108</v>
      </c>
      <c r="E29" s="92">
        <v>92</v>
      </c>
      <c r="F29" s="92">
        <v>9</v>
      </c>
      <c r="G29" s="92"/>
      <c r="H29" s="85">
        <v>191</v>
      </c>
      <c r="I29" s="85">
        <v>129</v>
      </c>
      <c r="J29" s="92">
        <v>87</v>
      </c>
      <c r="K29" s="92">
        <v>10</v>
      </c>
      <c r="L29" s="92">
        <v>25</v>
      </c>
      <c r="M29" s="92">
        <v>7</v>
      </c>
      <c r="N29" s="92"/>
      <c r="O29" s="92"/>
      <c r="P29" s="93"/>
      <c r="Q29" s="86">
        <v>62</v>
      </c>
      <c r="R29" s="86">
        <v>94</v>
      </c>
      <c r="S29" s="90">
        <f t="shared" si="4"/>
        <v>0.751937984496124</v>
      </c>
      <c r="T29" s="76">
        <f t="shared" si="5"/>
        <v>97</v>
      </c>
    </row>
    <row r="30" spans="1:20" s="81" customFormat="1" ht="21" customHeight="1" hidden="1" outlineLevel="1">
      <c r="A30" s="88" t="s">
        <v>64</v>
      </c>
      <c r="B30" s="91" t="s">
        <v>65</v>
      </c>
      <c r="C30" s="85">
        <v>168</v>
      </c>
      <c r="D30" s="92">
        <v>83</v>
      </c>
      <c r="E30" s="92">
        <v>85</v>
      </c>
      <c r="F30" s="92">
        <v>1</v>
      </c>
      <c r="G30" s="92"/>
      <c r="H30" s="85">
        <v>167</v>
      </c>
      <c r="I30" s="85">
        <v>116</v>
      </c>
      <c r="J30" s="92">
        <v>81</v>
      </c>
      <c r="K30" s="92">
        <v>4</v>
      </c>
      <c r="L30" s="92">
        <v>30</v>
      </c>
      <c r="M30" s="92">
        <v>1</v>
      </c>
      <c r="N30" s="92"/>
      <c r="O30" s="92"/>
      <c r="P30" s="93"/>
      <c r="Q30" s="86">
        <v>51</v>
      </c>
      <c r="R30" s="86">
        <v>82</v>
      </c>
      <c r="S30" s="90">
        <f t="shared" si="4"/>
        <v>0.7327586206896551</v>
      </c>
      <c r="T30" s="76">
        <f t="shared" si="5"/>
        <v>85</v>
      </c>
    </row>
    <row r="31" spans="1:20" s="81" customFormat="1" ht="21" customHeight="1" hidden="1" outlineLevel="1">
      <c r="A31" s="88" t="s">
        <v>66</v>
      </c>
      <c r="B31" s="91" t="s">
        <v>67</v>
      </c>
      <c r="C31" s="85">
        <v>233</v>
      </c>
      <c r="D31" s="92">
        <v>129</v>
      </c>
      <c r="E31" s="92">
        <v>104</v>
      </c>
      <c r="F31" s="92">
        <v>9</v>
      </c>
      <c r="G31" s="92"/>
      <c r="H31" s="85">
        <v>224</v>
      </c>
      <c r="I31" s="85">
        <v>157</v>
      </c>
      <c r="J31" s="92">
        <v>93</v>
      </c>
      <c r="K31" s="92">
        <v>7</v>
      </c>
      <c r="L31" s="92">
        <v>54</v>
      </c>
      <c r="M31" s="92">
        <v>3</v>
      </c>
      <c r="N31" s="92"/>
      <c r="O31" s="92"/>
      <c r="P31" s="93"/>
      <c r="Q31" s="86">
        <v>67</v>
      </c>
      <c r="R31" s="86">
        <v>124</v>
      </c>
      <c r="S31" s="90">
        <f t="shared" si="4"/>
        <v>0.6369426751592356</v>
      </c>
      <c r="T31" s="76">
        <f t="shared" si="5"/>
        <v>100</v>
      </c>
    </row>
    <row r="32" spans="1:20" s="81" customFormat="1" ht="21" customHeight="1" hidden="1" outlineLevel="1">
      <c r="A32" s="88" t="s">
        <v>68</v>
      </c>
      <c r="B32" s="91" t="s">
        <v>69</v>
      </c>
      <c r="C32" s="85">
        <v>225</v>
      </c>
      <c r="D32" s="92">
        <v>124</v>
      </c>
      <c r="E32" s="92">
        <v>101</v>
      </c>
      <c r="F32" s="92">
        <v>5</v>
      </c>
      <c r="G32" s="92"/>
      <c r="H32" s="85">
        <v>220</v>
      </c>
      <c r="I32" s="85">
        <v>164</v>
      </c>
      <c r="J32" s="92">
        <v>74</v>
      </c>
      <c r="K32" s="92">
        <v>27</v>
      </c>
      <c r="L32" s="92">
        <v>63</v>
      </c>
      <c r="M32" s="92"/>
      <c r="N32" s="92"/>
      <c r="O32" s="92"/>
      <c r="P32" s="93"/>
      <c r="Q32" s="86">
        <v>56</v>
      </c>
      <c r="R32" s="86">
        <v>119</v>
      </c>
      <c r="S32" s="90">
        <f t="shared" si="4"/>
        <v>0.6158536585365854</v>
      </c>
      <c r="T32" s="76">
        <f t="shared" si="5"/>
        <v>101</v>
      </c>
    </row>
    <row r="33" spans="1:20" s="81" customFormat="1" ht="21" customHeight="1" hidden="1" outlineLevel="1">
      <c r="A33" s="88" t="s">
        <v>70</v>
      </c>
      <c r="B33" s="91" t="s">
        <v>71</v>
      </c>
      <c r="C33" s="85">
        <v>192</v>
      </c>
      <c r="D33" s="92">
        <v>104</v>
      </c>
      <c r="E33" s="92">
        <v>88</v>
      </c>
      <c r="F33" s="92">
        <v>8</v>
      </c>
      <c r="G33" s="92"/>
      <c r="H33" s="85">
        <v>184</v>
      </c>
      <c r="I33" s="85">
        <v>137</v>
      </c>
      <c r="J33" s="92">
        <v>82</v>
      </c>
      <c r="K33" s="92">
        <v>4</v>
      </c>
      <c r="L33" s="92">
        <v>50</v>
      </c>
      <c r="M33" s="92"/>
      <c r="N33" s="92">
        <v>1</v>
      </c>
      <c r="O33" s="92"/>
      <c r="P33" s="93"/>
      <c r="Q33" s="86">
        <v>47</v>
      </c>
      <c r="R33" s="86">
        <v>98</v>
      </c>
      <c r="S33" s="90">
        <f t="shared" si="4"/>
        <v>0.6277372262773723</v>
      </c>
      <c r="T33" s="76">
        <f t="shared" si="5"/>
        <v>86</v>
      </c>
    </row>
    <row r="34" spans="1:20" s="81" customFormat="1" ht="21" customHeight="1" hidden="1" outlineLevel="1">
      <c r="A34" s="88" t="s">
        <v>72</v>
      </c>
      <c r="B34" s="91" t="s">
        <v>73</v>
      </c>
      <c r="C34" s="85">
        <v>214</v>
      </c>
      <c r="D34" s="92">
        <v>128</v>
      </c>
      <c r="E34" s="92">
        <v>86</v>
      </c>
      <c r="F34" s="92"/>
      <c r="G34" s="92"/>
      <c r="H34" s="85">
        <v>214</v>
      </c>
      <c r="I34" s="85">
        <v>138</v>
      </c>
      <c r="J34" s="92">
        <v>81</v>
      </c>
      <c r="K34" s="92">
        <v>2</v>
      </c>
      <c r="L34" s="92">
        <v>55</v>
      </c>
      <c r="M34" s="92"/>
      <c r="N34" s="92"/>
      <c r="O34" s="92"/>
      <c r="P34" s="93"/>
      <c r="Q34" s="86">
        <v>76</v>
      </c>
      <c r="R34" s="86">
        <v>131</v>
      </c>
      <c r="S34" s="90">
        <f t="shared" si="4"/>
        <v>0.6014492753623188</v>
      </c>
      <c r="T34" s="76">
        <f t="shared" si="5"/>
        <v>83</v>
      </c>
    </row>
    <row r="35" spans="1:20" s="81" customFormat="1" ht="21" customHeight="1" hidden="1" outlineLevel="1">
      <c r="A35" s="88" t="s">
        <v>74</v>
      </c>
      <c r="B35" s="91" t="s">
        <v>75</v>
      </c>
      <c r="C35" s="85">
        <v>230</v>
      </c>
      <c r="D35" s="92">
        <v>150</v>
      </c>
      <c r="E35" s="92">
        <v>80</v>
      </c>
      <c r="F35" s="92">
        <v>5</v>
      </c>
      <c r="G35" s="92"/>
      <c r="H35" s="85">
        <v>225</v>
      </c>
      <c r="I35" s="85">
        <v>151</v>
      </c>
      <c r="J35" s="92">
        <v>59</v>
      </c>
      <c r="K35" s="92">
        <v>5</v>
      </c>
      <c r="L35" s="92">
        <v>85</v>
      </c>
      <c r="M35" s="92"/>
      <c r="N35" s="92">
        <v>2</v>
      </c>
      <c r="O35" s="92"/>
      <c r="P35" s="93"/>
      <c r="Q35" s="86">
        <v>74</v>
      </c>
      <c r="R35" s="86">
        <v>161</v>
      </c>
      <c r="S35" s="90">
        <f t="shared" si="4"/>
        <v>0.423841059602649</v>
      </c>
      <c r="T35" s="76">
        <f t="shared" si="5"/>
        <v>64</v>
      </c>
    </row>
    <row r="36" spans="1:20" s="81" customFormat="1" ht="21" customHeight="1" hidden="1" outlineLevel="1">
      <c r="A36" s="88" t="s">
        <v>76</v>
      </c>
      <c r="B36" s="91" t="s">
        <v>44</v>
      </c>
      <c r="C36" s="85">
        <v>6</v>
      </c>
      <c r="D36" s="92">
        <v>6</v>
      </c>
      <c r="E36" s="92"/>
      <c r="F36" s="92"/>
      <c r="G36" s="92"/>
      <c r="H36" s="85">
        <v>6</v>
      </c>
      <c r="I36" s="85">
        <v>6</v>
      </c>
      <c r="J36" s="92"/>
      <c r="K36" s="92"/>
      <c r="L36" s="92">
        <v>6</v>
      </c>
      <c r="M36" s="92"/>
      <c r="N36" s="92"/>
      <c r="O36" s="92"/>
      <c r="P36" s="93"/>
      <c r="Q36" s="86">
        <v>0</v>
      </c>
      <c r="R36" s="86">
        <v>6</v>
      </c>
      <c r="S36" s="90">
        <f t="shared" si="4"/>
        <v>0</v>
      </c>
      <c r="T36" s="76">
        <f t="shared" si="5"/>
        <v>0</v>
      </c>
    </row>
    <row r="37" spans="1:20" s="81" customFormat="1" ht="21" customHeight="1" hidden="1" outlineLevel="1">
      <c r="A37" s="88"/>
      <c r="B37" s="91"/>
      <c r="C37" s="85"/>
      <c r="D37" s="92"/>
      <c r="E37" s="92"/>
      <c r="F37" s="92"/>
      <c r="G37" s="92"/>
      <c r="H37" s="85"/>
      <c r="I37" s="85"/>
      <c r="J37" s="92"/>
      <c r="K37" s="92"/>
      <c r="L37" s="92"/>
      <c r="M37" s="92"/>
      <c r="N37" s="92"/>
      <c r="O37" s="92"/>
      <c r="P37" s="93"/>
      <c r="Q37" s="86"/>
      <c r="R37" s="86"/>
      <c r="S37" s="90" t="e">
        <f t="shared" si="4"/>
        <v>#DIV/0!</v>
      </c>
      <c r="T37" s="76">
        <f t="shared" si="5"/>
        <v>0</v>
      </c>
    </row>
    <row r="38" spans="1:20" s="81" customFormat="1" ht="21" customHeight="1" hidden="1" outlineLevel="1">
      <c r="A38" s="88"/>
      <c r="B38" s="91"/>
      <c r="C38" s="85"/>
      <c r="D38" s="92"/>
      <c r="E38" s="92"/>
      <c r="F38" s="92"/>
      <c r="G38" s="92"/>
      <c r="H38" s="85"/>
      <c r="I38" s="85"/>
      <c r="J38" s="92"/>
      <c r="K38" s="92"/>
      <c r="L38" s="92"/>
      <c r="M38" s="92"/>
      <c r="N38" s="92"/>
      <c r="O38" s="92"/>
      <c r="P38" s="93"/>
      <c r="Q38" s="86"/>
      <c r="R38" s="86"/>
      <c r="S38" s="90" t="e">
        <f t="shared" si="4"/>
        <v>#DIV/0!</v>
      </c>
      <c r="T38" s="76">
        <f t="shared" si="5"/>
        <v>0</v>
      </c>
    </row>
    <row r="39" spans="1:20" s="81" customFormat="1" ht="21" customHeight="1" collapsed="1">
      <c r="A39" s="88" t="s">
        <v>35</v>
      </c>
      <c r="B39" s="89" t="s">
        <v>77</v>
      </c>
      <c r="C39" s="85">
        <f>D39+E39</f>
        <v>624</v>
      </c>
      <c r="D39" s="92">
        <f>SUM(D40:D45)</f>
        <v>246</v>
      </c>
      <c r="E39" s="92">
        <f>SUM(E40:E45)</f>
        <v>378</v>
      </c>
      <c r="F39" s="92">
        <f>SUM(F40:F45)</f>
        <v>4</v>
      </c>
      <c r="G39" s="92">
        <f>SUM(G40:G45)</f>
        <v>0</v>
      </c>
      <c r="H39" s="85">
        <f>C39-F39-G39</f>
        <v>620</v>
      </c>
      <c r="I39" s="85">
        <f>J39+K39+L39+M39+N39+O39+P39</f>
        <v>471</v>
      </c>
      <c r="J39" s="92">
        <f aca="true" t="shared" si="8" ref="J39:P39">SUM(J40:J45)</f>
        <v>296</v>
      </c>
      <c r="K39" s="92">
        <f t="shared" si="8"/>
        <v>15</v>
      </c>
      <c r="L39" s="92">
        <f t="shared" si="8"/>
        <v>155</v>
      </c>
      <c r="M39" s="92">
        <f t="shared" si="8"/>
        <v>5</v>
      </c>
      <c r="N39" s="92">
        <f t="shared" si="8"/>
        <v>0</v>
      </c>
      <c r="O39" s="92">
        <f t="shared" si="8"/>
        <v>0</v>
      </c>
      <c r="P39" s="92">
        <f t="shared" si="8"/>
        <v>0</v>
      </c>
      <c r="Q39" s="86">
        <f>H39-I39</f>
        <v>149</v>
      </c>
      <c r="R39" s="86">
        <f>Q39+P39+O39+N39+M39+L39</f>
        <v>309</v>
      </c>
      <c r="S39" s="90">
        <f t="shared" si="4"/>
        <v>0.6602972399150743</v>
      </c>
      <c r="T39" s="76">
        <f t="shared" si="5"/>
        <v>311</v>
      </c>
    </row>
    <row r="40" spans="1:20" s="81" customFormat="1" ht="21" customHeight="1" hidden="1" outlineLevel="1">
      <c r="A40" s="88" t="s">
        <v>78</v>
      </c>
      <c r="B40" s="91" t="s">
        <v>79</v>
      </c>
      <c r="C40" s="85">
        <v>169</v>
      </c>
      <c r="D40" s="92">
        <v>54</v>
      </c>
      <c r="E40" s="92">
        <v>115</v>
      </c>
      <c r="F40" s="92">
        <v>0</v>
      </c>
      <c r="G40" s="92">
        <v>0</v>
      </c>
      <c r="H40" s="85">
        <v>169</v>
      </c>
      <c r="I40" s="85">
        <v>117</v>
      </c>
      <c r="J40" s="92">
        <v>82</v>
      </c>
      <c r="K40" s="92">
        <v>3</v>
      </c>
      <c r="L40" s="92">
        <v>32</v>
      </c>
      <c r="M40" s="92">
        <v>0</v>
      </c>
      <c r="N40" s="92"/>
      <c r="O40" s="92"/>
      <c r="P40" s="93"/>
      <c r="Q40" s="86">
        <v>52</v>
      </c>
      <c r="R40" s="86">
        <v>84</v>
      </c>
      <c r="S40" s="90">
        <f t="shared" si="4"/>
        <v>0.7264957264957265</v>
      </c>
      <c r="T40" s="76">
        <f t="shared" si="5"/>
        <v>85</v>
      </c>
    </row>
    <row r="41" spans="1:20" s="81" customFormat="1" ht="21" customHeight="1" hidden="1" outlineLevel="1">
      <c r="A41" s="88" t="s">
        <v>80</v>
      </c>
      <c r="B41" s="91" t="s">
        <v>81</v>
      </c>
      <c r="C41" s="85">
        <v>140</v>
      </c>
      <c r="D41" s="92">
        <v>62</v>
      </c>
      <c r="E41" s="92">
        <v>78</v>
      </c>
      <c r="F41" s="92">
        <v>2</v>
      </c>
      <c r="G41" s="92"/>
      <c r="H41" s="85">
        <v>138</v>
      </c>
      <c r="I41" s="85">
        <v>113</v>
      </c>
      <c r="J41" s="92">
        <v>71</v>
      </c>
      <c r="K41" s="92"/>
      <c r="L41" s="92">
        <v>41</v>
      </c>
      <c r="M41" s="92">
        <v>1</v>
      </c>
      <c r="N41" s="92"/>
      <c r="O41" s="92"/>
      <c r="P41" s="93"/>
      <c r="Q41" s="86">
        <v>25</v>
      </c>
      <c r="R41" s="86">
        <v>67</v>
      </c>
      <c r="S41" s="90">
        <f t="shared" si="4"/>
        <v>0.6283185840707964</v>
      </c>
      <c r="T41" s="76">
        <f t="shared" si="5"/>
        <v>71</v>
      </c>
    </row>
    <row r="42" spans="1:20" s="81" customFormat="1" ht="21" customHeight="1" hidden="1" outlineLevel="1">
      <c r="A42" s="88" t="s">
        <v>82</v>
      </c>
      <c r="B42" s="91" t="s">
        <v>83</v>
      </c>
      <c r="C42" s="85">
        <v>136</v>
      </c>
      <c r="D42" s="92">
        <v>58</v>
      </c>
      <c r="E42" s="92">
        <v>78</v>
      </c>
      <c r="F42" s="92">
        <v>0</v>
      </c>
      <c r="G42" s="92">
        <v>0</v>
      </c>
      <c r="H42" s="85">
        <v>136</v>
      </c>
      <c r="I42" s="85">
        <v>103</v>
      </c>
      <c r="J42" s="92">
        <v>64</v>
      </c>
      <c r="K42" s="92">
        <v>8</v>
      </c>
      <c r="L42" s="92">
        <v>31</v>
      </c>
      <c r="M42" s="92">
        <v>0</v>
      </c>
      <c r="N42" s="92"/>
      <c r="O42" s="92"/>
      <c r="P42" s="93">
        <v>0</v>
      </c>
      <c r="Q42" s="86">
        <v>33</v>
      </c>
      <c r="R42" s="86">
        <v>64</v>
      </c>
      <c r="S42" s="90">
        <f t="shared" si="4"/>
        <v>0.6990291262135923</v>
      </c>
      <c r="T42" s="76">
        <f t="shared" si="5"/>
        <v>72</v>
      </c>
    </row>
    <row r="43" spans="1:20" s="81" customFormat="1" ht="21" customHeight="1" hidden="1" outlineLevel="1">
      <c r="A43" s="88" t="s">
        <v>84</v>
      </c>
      <c r="B43" s="91" t="s">
        <v>85</v>
      </c>
      <c r="C43" s="85">
        <v>148</v>
      </c>
      <c r="D43" s="92">
        <v>57</v>
      </c>
      <c r="E43" s="92">
        <v>91</v>
      </c>
      <c r="F43" s="92">
        <v>2</v>
      </c>
      <c r="G43" s="92"/>
      <c r="H43" s="85">
        <v>146</v>
      </c>
      <c r="I43" s="85">
        <v>108</v>
      </c>
      <c r="J43" s="92">
        <v>70</v>
      </c>
      <c r="K43" s="92">
        <v>4</v>
      </c>
      <c r="L43" s="92">
        <v>34</v>
      </c>
      <c r="M43" s="92"/>
      <c r="N43" s="92"/>
      <c r="O43" s="92"/>
      <c r="P43" s="93"/>
      <c r="Q43" s="86">
        <v>38</v>
      </c>
      <c r="R43" s="86">
        <v>72</v>
      </c>
      <c r="S43" s="90">
        <f t="shared" si="4"/>
        <v>0.6851851851851852</v>
      </c>
      <c r="T43" s="76">
        <f t="shared" si="5"/>
        <v>74</v>
      </c>
    </row>
    <row r="44" spans="1:20" s="81" customFormat="1" ht="21" customHeight="1" hidden="1" outlineLevel="1">
      <c r="A44" s="88" t="s">
        <v>86</v>
      </c>
      <c r="B44" s="91" t="s">
        <v>87</v>
      </c>
      <c r="C44" s="85">
        <v>31</v>
      </c>
      <c r="D44" s="92">
        <v>15</v>
      </c>
      <c r="E44" s="92">
        <v>16</v>
      </c>
      <c r="F44" s="92"/>
      <c r="G44" s="92"/>
      <c r="H44" s="85">
        <v>31</v>
      </c>
      <c r="I44" s="85">
        <v>30</v>
      </c>
      <c r="J44" s="92">
        <v>9</v>
      </c>
      <c r="K44" s="92"/>
      <c r="L44" s="92">
        <v>17</v>
      </c>
      <c r="M44" s="92">
        <v>4</v>
      </c>
      <c r="N44" s="92"/>
      <c r="O44" s="92"/>
      <c r="P44" s="93"/>
      <c r="Q44" s="86">
        <v>1</v>
      </c>
      <c r="R44" s="86">
        <v>22</v>
      </c>
      <c r="S44" s="90">
        <f t="shared" si="4"/>
        <v>0.3</v>
      </c>
      <c r="T44" s="76">
        <f t="shared" si="5"/>
        <v>9</v>
      </c>
    </row>
    <row r="45" spans="1:20" s="81" customFormat="1" ht="21" customHeight="1" hidden="1" outlineLevel="1">
      <c r="A45" s="88"/>
      <c r="B45" s="91"/>
      <c r="C45" s="85"/>
      <c r="D45" s="92"/>
      <c r="E45" s="92"/>
      <c r="F45" s="92"/>
      <c r="G45" s="92"/>
      <c r="H45" s="85"/>
      <c r="I45" s="85"/>
      <c r="J45" s="92"/>
      <c r="K45" s="92"/>
      <c r="L45" s="92"/>
      <c r="M45" s="92"/>
      <c r="N45" s="92"/>
      <c r="O45" s="92"/>
      <c r="P45" s="93"/>
      <c r="Q45" s="86"/>
      <c r="R45" s="86"/>
      <c r="S45" s="90" t="e">
        <f t="shared" si="4"/>
        <v>#DIV/0!</v>
      </c>
      <c r="T45" s="76">
        <f t="shared" si="5"/>
        <v>0</v>
      </c>
    </row>
    <row r="46" spans="1:20" s="81" customFormat="1" ht="21" customHeight="1" collapsed="1">
      <c r="A46" s="88" t="s">
        <v>37</v>
      </c>
      <c r="B46" s="89" t="s">
        <v>88</v>
      </c>
      <c r="C46" s="85">
        <f>D46+E46</f>
        <v>544</v>
      </c>
      <c r="D46" s="92">
        <f>SUM(D47:D52)</f>
        <v>165</v>
      </c>
      <c r="E46" s="92">
        <f>SUM(E47:E52)</f>
        <v>379</v>
      </c>
      <c r="F46" s="92">
        <f>SUM(F47:F52)</f>
        <v>3</v>
      </c>
      <c r="G46" s="92">
        <f>SUM(G47:G52)</f>
        <v>0</v>
      </c>
      <c r="H46" s="85">
        <f>C46-F46-G46</f>
        <v>541</v>
      </c>
      <c r="I46" s="85">
        <f>J46+K46+L46+M46+N46+O46+P46</f>
        <v>448</v>
      </c>
      <c r="J46" s="92">
        <f aca="true" t="shared" si="9" ref="J46:P46">SUM(J47:J52)</f>
        <v>337</v>
      </c>
      <c r="K46" s="92">
        <f t="shared" si="9"/>
        <v>15</v>
      </c>
      <c r="L46" s="92">
        <f t="shared" si="9"/>
        <v>93</v>
      </c>
      <c r="M46" s="92">
        <f t="shared" si="9"/>
        <v>3</v>
      </c>
      <c r="N46" s="92">
        <f t="shared" si="9"/>
        <v>0</v>
      </c>
      <c r="O46" s="92">
        <f t="shared" si="9"/>
        <v>0</v>
      </c>
      <c r="P46" s="92">
        <f t="shared" si="9"/>
        <v>0</v>
      </c>
      <c r="Q46" s="86">
        <f>H46-I46</f>
        <v>93</v>
      </c>
      <c r="R46" s="86">
        <f>Q46+P46+O46+N46+M46+L46</f>
        <v>189</v>
      </c>
      <c r="S46" s="90">
        <f t="shared" si="4"/>
        <v>0.7857142857142857</v>
      </c>
      <c r="T46" s="76">
        <f t="shared" si="5"/>
        <v>352</v>
      </c>
    </row>
    <row r="47" spans="1:20" s="81" customFormat="1" ht="21" customHeight="1" hidden="1" outlineLevel="1">
      <c r="A47" s="88" t="s">
        <v>89</v>
      </c>
      <c r="B47" s="91" t="s">
        <v>90</v>
      </c>
      <c r="C47" s="85">
        <v>240</v>
      </c>
      <c r="D47" s="92">
        <v>11</v>
      </c>
      <c r="E47" s="92">
        <v>229</v>
      </c>
      <c r="F47" s="92"/>
      <c r="G47" s="92">
        <v>0</v>
      </c>
      <c r="H47" s="85">
        <v>240</v>
      </c>
      <c r="I47" s="85">
        <v>238</v>
      </c>
      <c r="J47" s="92">
        <v>228</v>
      </c>
      <c r="K47" s="92"/>
      <c r="L47" s="92">
        <v>10</v>
      </c>
      <c r="M47" s="92">
        <v>0</v>
      </c>
      <c r="N47" s="92">
        <v>0</v>
      </c>
      <c r="O47" s="92">
        <v>0</v>
      </c>
      <c r="P47" s="93">
        <v>0</v>
      </c>
      <c r="Q47" s="86">
        <v>2</v>
      </c>
      <c r="R47" s="86">
        <v>10</v>
      </c>
      <c r="S47" s="90">
        <f t="shared" si="4"/>
        <v>0.957983193277311</v>
      </c>
      <c r="T47" s="76">
        <f t="shared" si="5"/>
        <v>228</v>
      </c>
    </row>
    <row r="48" spans="1:20" s="81" customFormat="1" ht="21" customHeight="1" hidden="1" outlineLevel="1">
      <c r="A48" s="88" t="s">
        <v>91</v>
      </c>
      <c r="B48" s="91" t="s">
        <v>40</v>
      </c>
      <c r="C48" s="85">
        <v>10</v>
      </c>
      <c r="D48" s="92"/>
      <c r="E48" s="92">
        <v>10</v>
      </c>
      <c r="F48" s="92"/>
      <c r="G48" s="92"/>
      <c r="H48" s="85">
        <v>10</v>
      </c>
      <c r="I48" s="85">
        <v>10</v>
      </c>
      <c r="J48" s="92">
        <v>5</v>
      </c>
      <c r="K48" s="92"/>
      <c r="L48" s="92">
        <v>5</v>
      </c>
      <c r="M48" s="92"/>
      <c r="N48" s="92"/>
      <c r="O48" s="92"/>
      <c r="P48" s="93"/>
      <c r="Q48" s="86"/>
      <c r="R48" s="86">
        <v>5</v>
      </c>
      <c r="S48" s="90">
        <f t="shared" si="4"/>
        <v>0.5</v>
      </c>
      <c r="T48" s="76">
        <f t="shared" si="5"/>
        <v>5</v>
      </c>
    </row>
    <row r="49" spans="1:20" s="81" customFormat="1" ht="21" customHeight="1" hidden="1" outlineLevel="1">
      <c r="A49" s="88" t="s">
        <v>92</v>
      </c>
      <c r="B49" s="91" t="s">
        <v>93</v>
      </c>
      <c r="C49" s="85">
        <v>97</v>
      </c>
      <c r="D49" s="92">
        <v>47</v>
      </c>
      <c r="E49" s="92">
        <v>50</v>
      </c>
      <c r="F49" s="92">
        <v>2</v>
      </c>
      <c r="G49" s="92"/>
      <c r="H49" s="85">
        <v>95</v>
      </c>
      <c r="I49" s="85">
        <v>71</v>
      </c>
      <c r="J49" s="92">
        <v>35</v>
      </c>
      <c r="K49" s="92">
        <v>2</v>
      </c>
      <c r="L49" s="92">
        <v>33</v>
      </c>
      <c r="M49" s="92">
        <v>1</v>
      </c>
      <c r="N49" s="92"/>
      <c r="O49" s="92"/>
      <c r="P49" s="93"/>
      <c r="Q49" s="86">
        <v>24</v>
      </c>
      <c r="R49" s="86">
        <v>58</v>
      </c>
      <c r="S49" s="90">
        <f t="shared" si="4"/>
        <v>0.5211267605633803</v>
      </c>
      <c r="T49" s="76">
        <f t="shared" si="5"/>
        <v>37</v>
      </c>
    </row>
    <row r="50" spans="1:20" s="81" customFormat="1" ht="21" customHeight="1" hidden="1" outlineLevel="1">
      <c r="A50" s="88" t="s">
        <v>94</v>
      </c>
      <c r="B50" s="91" t="s">
        <v>95</v>
      </c>
      <c r="C50" s="85">
        <v>110</v>
      </c>
      <c r="D50" s="92">
        <v>57</v>
      </c>
      <c r="E50" s="92">
        <v>53</v>
      </c>
      <c r="F50" s="92">
        <v>1</v>
      </c>
      <c r="G50" s="92"/>
      <c r="H50" s="85">
        <v>109</v>
      </c>
      <c r="I50" s="85">
        <v>76</v>
      </c>
      <c r="J50" s="92">
        <v>51</v>
      </c>
      <c r="K50" s="92">
        <v>4</v>
      </c>
      <c r="L50" s="92">
        <v>19</v>
      </c>
      <c r="M50" s="92">
        <v>2</v>
      </c>
      <c r="N50" s="92"/>
      <c r="O50" s="92"/>
      <c r="P50" s="93"/>
      <c r="Q50" s="86">
        <v>33</v>
      </c>
      <c r="R50" s="86">
        <v>56</v>
      </c>
      <c r="S50" s="90">
        <f t="shared" si="4"/>
        <v>0.7236842105263158</v>
      </c>
      <c r="T50" s="76">
        <f t="shared" si="5"/>
        <v>55</v>
      </c>
    </row>
    <row r="51" spans="1:20" s="81" customFormat="1" ht="21" customHeight="1" hidden="1" outlineLevel="1">
      <c r="A51" s="88" t="s">
        <v>96</v>
      </c>
      <c r="B51" s="91" t="s">
        <v>97</v>
      </c>
      <c r="C51" s="85">
        <v>87</v>
      </c>
      <c r="D51" s="92">
        <v>50</v>
      </c>
      <c r="E51" s="92">
        <v>37</v>
      </c>
      <c r="F51" s="92"/>
      <c r="G51" s="92"/>
      <c r="H51" s="85">
        <v>87</v>
      </c>
      <c r="I51" s="85">
        <v>53</v>
      </c>
      <c r="J51" s="92">
        <v>18</v>
      </c>
      <c r="K51" s="92">
        <v>9</v>
      </c>
      <c r="L51" s="92">
        <v>26</v>
      </c>
      <c r="M51" s="92"/>
      <c r="N51" s="92"/>
      <c r="O51" s="92"/>
      <c r="P51" s="93"/>
      <c r="Q51" s="86">
        <v>34</v>
      </c>
      <c r="R51" s="86">
        <v>60</v>
      </c>
      <c r="S51" s="90">
        <f t="shared" si="4"/>
        <v>0.5094339622641509</v>
      </c>
      <c r="T51" s="76">
        <f t="shared" si="5"/>
        <v>27</v>
      </c>
    </row>
    <row r="52" spans="1:20" s="81" customFormat="1" ht="21" customHeight="1" hidden="1" outlineLevel="1">
      <c r="A52" s="88"/>
      <c r="B52" s="91"/>
      <c r="C52" s="85"/>
      <c r="D52" s="92"/>
      <c r="E52" s="92"/>
      <c r="F52" s="92"/>
      <c r="G52" s="92"/>
      <c r="H52" s="85"/>
      <c r="I52" s="85"/>
      <c r="J52" s="92"/>
      <c r="K52" s="92"/>
      <c r="L52" s="92"/>
      <c r="M52" s="92"/>
      <c r="N52" s="92"/>
      <c r="O52" s="92"/>
      <c r="P52" s="93"/>
      <c r="Q52" s="86"/>
      <c r="R52" s="86"/>
      <c r="S52" s="90" t="e">
        <f t="shared" si="4"/>
        <v>#DIV/0!</v>
      </c>
      <c r="T52" s="76">
        <f t="shared" si="5"/>
        <v>0</v>
      </c>
    </row>
    <row r="53" spans="1:20" s="81" customFormat="1" ht="21" customHeight="1" collapsed="1">
      <c r="A53" s="88" t="s">
        <v>39</v>
      </c>
      <c r="B53" s="89" t="s">
        <v>98</v>
      </c>
      <c r="C53" s="85">
        <f>D53+E53</f>
        <v>467</v>
      </c>
      <c r="D53" s="92">
        <f>SUM(D54:D57)</f>
        <v>211</v>
      </c>
      <c r="E53" s="92">
        <f>SUM(E54:E57)</f>
        <v>256</v>
      </c>
      <c r="F53" s="92">
        <f>SUM(F54:F57)</f>
        <v>0</v>
      </c>
      <c r="G53" s="92">
        <f>SUM(G54:G57)</f>
        <v>1</v>
      </c>
      <c r="H53" s="85">
        <f>C53-F53-G53</f>
        <v>466</v>
      </c>
      <c r="I53" s="85">
        <f>J53+K53+L53+M53+N53+O53+P53</f>
        <v>359</v>
      </c>
      <c r="J53" s="92">
        <f aca="true" t="shared" si="10" ref="J53:P53">SUM(J54:J57)</f>
        <v>264</v>
      </c>
      <c r="K53" s="92">
        <f t="shared" si="10"/>
        <v>30</v>
      </c>
      <c r="L53" s="92">
        <f t="shared" si="10"/>
        <v>64</v>
      </c>
      <c r="M53" s="92">
        <f t="shared" si="10"/>
        <v>0</v>
      </c>
      <c r="N53" s="92">
        <f t="shared" si="10"/>
        <v>1</v>
      </c>
      <c r="O53" s="92">
        <f t="shared" si="10"/>
        <v>0</v>
      </c>
      <c r="P53" s="92">
        <f t="shared" si="10"/>
        <v>0</v>
      </c>
      <c r="Q53" s="86">
        <f>H53-I53</f>
        <v>107</v>
      </c>
      <c r="R53" s="86">
        <f>Q53+P53+O53+N53+M53+L53</f>
        <v>172</v>
      </c>
      <c r="S53" s="90">
        <f t="shared" si="4"/>
        <v>0.8189415041782729</v>
      </c>
      <c r="T53" s="76">
        <f t="shared" si="5"/>
        <v>294</v>
      </c>
    </row>
    <row r="54" spans="1:20" s="81" customFormat="1" ht="21" customHeight="1" hidden="1" outlineLevel="1">
      <c r="A54" s="88" t="s">
        <v>99</v>
      </c>
      <c r="B54" s="91" t="s">
        <v>100</v>
      </c>
      <c r="C54" s="85">
        <v>24</v>
      </c>
      <c r="D54" s="92">
        <v>14</v>
      </c>
      <c r="E54" s="92">
        <v>10</v>
      </c>
      <c r="F54" s="92">
        <v>0</v>
      </c>
      <c r="G54" s="92">
        <v>0</v>
      </c>
      <c r="H54" s="85">
        <v>24</v>
      </c>
      <c r="I54" s="85">
        <v>22</v>
      </c>
      <c r="J54" s="92">
        <v>20</v>
      </c>
      <c r="K54" s="92"/>
      <c r="L54" s="92">
        <v>2</v>
      </c>
      <c r="M54" s="92">
        <v>0</v>
      </c>
      <c r="N54" s="92">
        <v>0</v>
      </c>
      <c r="O54" s="92">
        <v>0</v>
      </c>
      <c r="P54" s="93">
        <v>0</v>
      </c>
      <c r="Q54" s="86">
        <v>2</v>
      </c>
      <c r="R54" s="86">
        <v>4</v>
      </c>
      <c r="S54" s="90">
        <f t="shared" si="4"/>
        <v>0.9090909090909091</v>
      </c>
      <c r="T54" s="76">
        <f t="shared" si="5"/>
        <v>20</v>
      </c>
    </row>
    <row r="55" spans="1:20" s="81" customFormat="1" ht="21" customHeight="1" hidden="1" outlineLevel="1">
      <c r="A55" s="88" t="s">
        <v>101</v>
      </c>
      <c r="B55" s="91" t="s">
        <v>102</v>
      </c>
      <c r="C55" s="85">
        <v>155</v>
      </c>
      <c r="D55" s="92">
        <v>91</v>
      </c>
      <c r="E55" s="92">
        <v>64</v>
      </c>
      <c r="F55" s="92">
        <v>0</v>
      </c>
      <c r="G55" s="92">
        <v>1</v>
      </c>
      <c r="H55" s="85">
        <v>154</v>
      </c>
      <c r="I55" s="85">
        <v>105</v>
      </c>
      <c r="J55" s="92">
        <v>69</v>
      </c>
      <c r="K55" s="92">
        <v>17</v>
      </c>
      <c r="L55" s="92">
        <v>18</v>
      </c>
      <c r="M55" s="92">
        <v>0</v>
      </c>
      <c r="N55" s="92">
        <v>1</v>
      </c>
      <c r="O55" s="92">
        <v>0</v>
      </c>
      <c r="P55" s="93">
        <v>0</v>
      </c>
      <c r="Q55" s="86">
        <v>49</v>
      </c>
      <c r="R55" s="86">
        <v>68</v>
      </c>
      <c r="S55" s="90">
        <f t="shared" si="4"/>
        <v>0.819047619047619</v>
      </c>
      <c r="T55" s="76">
        <f t="shared" si="5"/>
        <v>86</v>
      </c>
    </row>
    <row r="56" spans="1:20" s="81" customFormat="1" ht="21" customHeight="1" hidden="1" outlineLevel="1">
      <c r="A56" s="88" t="s">
        <v>103</v>
      </c>
      <c r="B56" s="91" t="s">
        <v>104</v>
      </c>
      <c r="C56" s="85">
        <v>142</v>
      </c>
      <c r="D56" s="92">
        <v>39</v>
      </c>
      <c r="E56" s="92">
        <v>103</v>
      </c>
      <c r="F56" s="92">
        <v>0</v>
      </c>
      <c r="G56" s="92">
        <v>0</v>
      </c>
      <c r="H56" s="85">
        <v>142</v>
      </c>
      <c r="I56" s="85">
        <v>121</v>
      </c>
      <c r="J56" s="92">
        <v>90</v>
      </c>
      <c r="K56" s="92">
        <v>7</v>
      </c>
      <c r="L56" s="92">
        <v>24</v>
      </c>
      <c r="M56" s="92">
        <v>0</v>
      </c>
      <c r="N56" s="92">
        <v>0</v>
      </c>
      <c r="O56" s="92">
        <v>0</v>
      </c>
      <c r="P56" s="93">
        <v>0</v>
      </c>
      <c r="Q56" s="86">
        <v>21</v>
      </c>
      <c r="R56" s="86">
        <v>45</v>
      </c>
      <c r="S56" s="90">
        <f t="shared" si="4"/>
        <v>0.8016528925619835</v>
      </c>
      <c r="T56" s="76">
        <f aca="true" t="shared" si="11" ref="T56:T87">J56+K56</f>
        <v>97</v>
      </c>
    </row>
    <row r="57" spans="1:20" s="81" customFormat="1" ht="21" customHeight="1" hidden="1" outlineLevel="1">
      <c r="A57" s="88" t="s">
        <v>105</v>
      </c>
      <c r="B57" s="91" t="s">
        <v>106</v>
      </c>
      <c r="C57" s="85">
        <v>146</v>
      </c>
      <c r="D57" s="92">
        <v>67</v>
      </c>
      <c r="E57" s="92">
        <v>79</v>
      </c>
      <c r="F57" s="92">
        <v>0</v>
      </c>
      <c r="G57" s="92">
        <v>0</v>
      </c>
      <c r="H57" s="85">
        <v>146</v>
      </c>
      <c r="I57" s="85">
        <v>111</v>
      </c>
      <c r="J57" s="92">
        <v>85</v>
      </c>
      <c r="K57" s="92">
        <v>6</v>
      </c>
      <c r="L57" s="92">
        <v>20</v>
      </c>
      <c r="M57" s="92">
        <v>0</v>
      </c>
      <c r="N57" s="92">
        <v>0</v>
      </c>
      <c r="O57" s="92">
        <v>0</v>
      </c>
      <c r="P57" s="93">
        <v>0</v>
      </c>
      <c r="Q57" s="86">
        <v>35</v>
      </c>
      <c r="R57" s="86">
        <v>55</v>
      </c>
      <c r="S57" s="90">
        <f t="shared" si="4"/>
        <v>0.8198198198198198</v>
      </c>
      <c r="T57" s="76">
        <f t="shared" si="11"/>
        <v>91</v>
      </c>
    </row>
    <row r="58" spans="1:20" s="81" customFormat="1" ht="21" customHeight="1" collapsed="1">
      <c r="A58" s="88" t="s">
        <v>41</v>
      </c>
      <c r="B58" s="89" t="s">
        <v>107</v>
      </c>
      <c r="C58" s="85">
        <f>D58+E58</f>
        <v>676</v>
      </c>
      <c r="D58" s="92">
        <f>SUM(D59:D62)</f>
        <v>283</v>
      </c>
      <c r="E58" s="92">
        <f>SUM(E59:E62)</f>
        <v>393</v>
      </c>
      <c r="F58" s="92">
        <f>SUM(F59:F62)</f>
        <v>9</v>
      </c>
      <c r="G58" s="92">
        <f>SUM(G59:G62)</f>
        <v>0</v>
      </c>
      <c r="H58" s="85">
        <f>C58-F58-G58</f>
        <v>667</v>
      </c>
      <c r="I58" s="85">
        <f>J58+K58+L58+M58+N58+O58+P58</f>
        <v>561</v>
      </c>
      <c r="J58" s="92">
        <f aca="true" t="shared" si="12" ref="J58:P58">SUM(J59:J62)</f>
        <v>357</v>
      </c>
      <c r="K58" s="92">
        <f t="shared" si="12"/>
        <v>10</v>
      </c>
      <c r="L58" s="92">
        <f t="shared" si="12"/>
        <v>191</v>
      </c>
      <c r="M58" s="92">
        <f t="shared" si="12"/>
        <v>0</v>
      </c>
      <c r="N58" s="92">
        <f t="shared" si="12"/>
        <v>0</v>
      </c>
      <c r="O58" s="92">
        <f t="shared" si="12"/>
        <v>0</v>
      </c>
      <c r="P58" s="92">
        <f t="shared" si="12"/>
        <v>3</v>
      </c>
      <c r="Q58" s="86">
        <f>H58-I58</f>
        <v>106</v>
      </c>
      <c r="R58" s="86">
        <f>Q58+P58+O58+N58+M58+L58</f>
        <v>300</v>
      </c>
      <c r="S58" s="90">
        <f t="shared" si="4"/>
        <v>0.6541889483065954</v>
      </c>
      <c r="T58" s="76">
        <f t="shared" si="11"/>
        <v>367</v>
      </c>
    </row>
    <row r="59" spans="1:20" s="81" customFormat="1" ht="21" customHeight="1" hidden="1" outlineLevel="1">
      <c r="A59" s="88" t="s">
        <v>108</v>
      </c>
      <c r="B59" s="91" t="s">
        <v>109</v>
      </c>
      <c r="C59" s="85">
        <v>62</v>
      </c>
      <c r="D59" s="92">
        <v>12</v>
      </c>
      <c r="E59" s="92">
        <v>50</v>
      </c>
      <c r="F59" s="92">
        <v>1</v>
      </c>
      <c r="G59" s="92">
        <v>0</v>
      </c>
      <c r="H59" s="85">
        <v>61</v>
      </c>
      <c r="I59" s="85">
        <v>61</v>
      </c>
      <c r="J59" s="92">
        <v>43</v>
      </c>
      <c r="K59" s="92">
        <v>1</v>
      </c>
      <c r="L59" s="92">
        <v>17</v>
      </c>
      <c r="M59" s="92"/>
      <c r="N59" s="92">
        <v>0</v>
      </c>
      <c r="O59" s="92">
        <v>0</v>
      </c>
      <c r="P59" s="93">
        <v>0</v>
      </c>
      <c r="Q59" s="86">
        <v>0</v>
      </c>
      <c r="R59" s="86">
        <v>17</v>
      </c>
      <c r="S59" s="90">
        <f t="shared" si="4"/>
        <v>0.7213114754098361</v>
      </c>
      <c r="T59" s="76">
        <f t="shared" si="11"/>
        <v>44</v>
      </c>
    </row>
    <row r="60" spans="1:20" s="81" customFormat="1" ht="21" customHeight="1" hidden="1" outlineLevel="1">
      <c r="A60" s="88" t="s">
        <v>110</v>
      </c>
      <c r="B60" s="91" t="s">
        <v>111</v>
      </c>
      <c r="C60" s="85">
        <v>241</v>
      </c>
      <c r="D60" s="92">
        <v>91</v>
      </c>
      <c r="E60" s="92">
        <v>150</v>
      </c>
      <c r="F60" s="92">
        <v>1</v>
      </c>
      <c r="G60" s="92">
        <v>0</v>
      </c>
      <c r="H60" s="85">
        <v>240</v>
      </c>
      <c r="I60" s="85">
        <v>203</v>
      </c>
      <c r="J60" s="92">
        <v>133</v>
      </c>
      <c r="K60" s="92">
        <v>3</v>
      </c>
      <c r="L60" s="92">
        <v>67</v>
      </c>
      <c r="M60" s="92">
        <v>0</v>
      </c>
      <c r="N60" s="92">
        <v>0</v>
      </c>
      <c r="O60" s="92">
        <v>0</v>
      </c>
      <c r="P60" s="93">
        <v>0</v>
      </c>
      <c r="Q60" s="86">
        <v>37</v>
      </c>
      <c r="R60" s="86">
        <v>104</v>
      </c>
      <c r="S60" s="90">
        <f t="shared" si="4"/>
        <v>0.6699507389162561</v>
      </c>
      <c r="T60" s="76">
        <f t="shared" si="11"/>
        <v>136</v>
      </c>
    </row>
    <row r="61" spans="1:20" s="81" customFormat="1" ht="21" customHeight="1" hidden="1" outlineLevel="1">
      <c r="A61" s="88" t="s">
        <v>112</v>
      </c>
      <c r="B61" s="91" t="s">
        <v>113</v>
      </c>
      <c r="C61" s="85">
        <v>186</v>
      </c>
      <c r="D61" s="92">
        <v>90</v>
      </c>
      <c r="E61" s="92">
        <v>96</v>
      </c>
      <c r="F61" s="92">
        <v>5</v>
      </c>
      <c r="G61" s="92">
        <v>0</v>
      </c>
      <c r="H61" s="85">
        <v>181</v>
      </c>
      <c r="I61" s="85">
        <v>151</v>
      </c>
      <c r="J61" s="92">
        <v>88</v>
      </c>
      <c r="K61" s="92">
        <v>3</v>
      </c>
      <c r="L61" s="92">
        <v>57</v>
      </c>
      <c r="M61" s="92">
        <v>0</v>
      </c>
      <c r="N61" s="92">
        <v>0</v>
      </c>
      <c r="O61" s="92">
        <v>0</v>
      </c>
      <c r="P61" s="93">
        <v>3</v>
      </c>
      <c r="Q61" s="86">
        <v>30</v>
      </c>
      <c r="R61" s="86">
        <v>90</v>
      </c>
      <c r="S61" s="90">
        <f t="shared" si="4"/>
        <v>0.6026490066225165</v>
      </c>
      <c r="T61" s="76">
        <f t="shared" si="11"/>
        <v>91</v>
      </c>
    </row>
    <row r="62" spans="1:20" s="81" customFormat="1" ht="21" customHeight="1" hidden="1" outlineLevel="1">
      <c r="A62" s="88" t="s">
        <v>114</v>
      </c>
      <c r="B62" s="91" t="s">
        <v>115</v>
      </c>
      <c r="C62" s="85">
        <v>187</v>
      </c>
      <c r="D62" s="92">
        <v>90</v>
      </c>
      <c r="E62" s="92">
        <v>97</v>
      </c>
      <c r="F62" s="92">
        <v>2</v>
      </c>
      <c r="G62" s="92">
        <v>0</v>
      </c>
      <c r="H62" s="85">
        <v>185</v>
      </c>
      <c r="I62" s="85">
        <v>146</v>
      </c>
      <c r="J62" s="92">
        <v>93</v>
      </c>
      <c r="K62" s="92">
        <v>3</v>
      </c>
      <c r="L62" s="92">
        <v>50</v>
      </c>
      <c r="M62" s="92"/>
      <c r="N62" s="92">
        <v>0</v>
      </c>
      <c r="O62" s="92">
        <v>0</v>
      </c>
      <c r="P62" s="93">
        <v>0</v>
      </c>
      <c r="Q62" s="86">
        <v>39</v>
      </c>
      <c r="R62" s="86">
        <v>89</v>
      </c>
      <c r="S62" s="90">
        <f t="shared" si="4"/>
        <v>0.6575342465753424</v>
      </c>
      <c r="T62" s="76">
        <f t="shared" si="11"/>
        <v>96</v>
      </c>
    </row>
    <row r="63" spans="1:20" s="81" customFormat="1" ht="21" customHeight="1" collapsed="1">
      <c r="A63" s="88" t="s">
        <v>43</v>
      </c>
      <c r="B63" s="89" t="s">
        <v>116</v>
      </c>
      <c r="C63" s="85">
        <f>D63+E63</f>
        <v>521</v>
      </c>
      <c r="D63" s="92">
        <f>SUM(D64:D67)</f>
        <v>197</v>
      </c>
      <c r="E63" s="92">
        <f>SUM(E64:E67)</f>
        <v>324</v>
      </c>
      <c r="F63" s="92">
        <f>SUM(F64:F67)</f>
        <v>3</v>
      </c>
      <c r="G63" s="92">
        <f>SUM(G64:G67)</f>
        <v>0</v>
      </c>
      <c r="H63" s="85">
        <f>C63-F63-G63</f>
        <v>518</v>
      </c>
      <c r="I63" s="85">
        <f>J63+K63+L63+M63+N63+O63+P63</f>
        <v>426</v>
      </c>
      <c r="J63" s="92">
        <f aca="true" t="shared" si="13" ref="J63:P63">SUM(J64:J67)</f>
        <v>291</v>
      </c>
      <c r="K63" s="92">
        <f t="shared" si="13"/>
        <v>31</v>
      </c>
      <c r="L63" s="92">
        <f t="shared" si="13"/>
        <v>98</v>
      </c>
      <c r="M63" s="92">
        <f t="shared" si="13"/>
        <v>5</v>
      </c>
      <c r="N63" s="92">
        <f t="shared" si="13"/>
        <v>0</v>
      </c>
      <c r="O63" s="92">
        <f t="shared" si="13"/>
        <v>0</v>
      </c>
      <c r="P63" s="92">
        <f t="shared" si="13"/>
        <v>1</v>
      </c>
      <c r="Q63" s="86">
        <f>H63-I63</f>
        <v>92</v>
      </c>
      <c r="R63" s="86">
        <f>Q63+P63+O63+N63+M63+L63</f>
        <v>196</v>
      </c>
      <c r="S63" s="90">
        <f t="shared" si="4"/>
        <v>0.755868544600939</v>
      </c>
      <c r="T63" s="76">
        <f t="shared" si="11"/>
        <v>322</v>
      </c>
    </row>
    <row r="64" spans="1:20" s="81" customFormat="1" ht="21" customHeight="1" hidden="1" outlineLevel="1">
      <c r="A64" s="88" t="s">
        <v>117</v>
      </c>
      <c r="B64" s="91" t="s">
        <v>118</v>
      </c>
      <c r="C64" s="85">
        <v>179</v>
      </c>
      <c r="D64" s="92">
        <v>53</v>
      </c>
      <c r="E64" s="92">
        <v>126</v>
      </c>
      <c r="F64" s="92">
        <v>1</v>
      </c>
      <c r="G64" s="92"/>
      <c r="H64" s="85">
        <v>178</v>
      </c>
      <c r="I64" s="85">
        <v>156</v>
      </c>
      <c r="J64" s="92">
        <v>118</v>
      </c>
      <c r="K64" s="92">
        <v>7</v>
      </c>
      <c r="L64" s="92">
        <v>29</v>
      </c>
      <c r="M64" s="92">
        <v>2</v>
      </c>
      <c r="N64" s="92"/>
      <c r="O64" s="92"/>
      <c r="P64" s="93"/>
      <c r="Q64" s="86">
        <v>22</v>
      </c>
      <c r="R64" s="86">
        <v>53</v>
      </c>
      <c r="S64" s="90">
        <f t="shared" si="4"/>
        <v>0.8012820512820513</v>
      </c>
      <c r="T64" s="76">
        <f t="shared" si="11"/>
        <v>125</v>
      </c>
    </row>
    <row r="65" spans="1:20" s="81" customFormat="1" ht="21" customHeight="1" hidden="1" outlineLevel="1">
      <c r="A65" s="88" t="s">
        <v>119</v>
      </c>
      <c r="B65" s="91" t="s">
        <v>120</v>
      </c>
      <c r="C65" s="85">
        <v>155</v>
      </c>
      <c r="D65" s="92">
        <v>60</v>
      </c>
      <c r="E65" s="92">
        <v>95</v>
      </c>
      <c r="F65" s="92">
        <v>1</v>
      </c>
      <c r="G65" s="92"/>
      <c r="H65" s="85">
        <v>154</v>
      </c>
      <c r="I65" s="85">
        <v>131</v>
      </c>
      <c r="J65" s="92">
        <v>82</v>
      </c>
      <c r="K65" s="92">
        <v>8</v>
      </c>
      <c r="L65" s="92">
        <v>40</v>
      </c>
      <c r="M65" s="92">
        <v>1</v>
      </c>
      <c r="N65" s="92"/>
      <c r="O65" s="92"/>
      <c r="P65" s="93"/>
      <c r="Q65" s="86">
        <v>23</v>
      </c>
      <c r="R65" s="86">
        <v>64</v>
      </c>
      <c r="S65" s="90">
        <f t="shared" si="4"/>
        <v>0.6870229007633588</v>
      </c>
      <c r="T65" s="76">
        <f t="shared" si="11"/>
        <v>90</v>
      </c>
    </row>
    <row r="66" spans="1:20" s="81" customFormat="1" ht="21" customHeight="1" hidden="1" outlineLevel="1">
      <c r="A66" s="88" t="s">
        <v>121</v>
      </c>
      <c r="B66" s="91" t="s">
        <v>122</v>
      </c>
      <c r="C66" s="85">
        <v>187</v>
      </c>
      <c r="D66" s="92">
        <v>84</v>
      </c>
      <c r="E66" s="92">
        <v>103</v>
      </c>
      <c r="F66" s="92">
        <v>1</v>
      </c>
      <c r="G66" s="92"/>
      <c r="H66" s="85">
        <v>186</v>
      </c>
      <c r="I66" s="85">
        <v>139</v>
      </c>
      <c r="J66" s="92">
        <v>91</v>
      </c>
      <c r="K66" s="92">
        <v>16</v>
      </c>
      <c r="L66" s="92">
        <v>29</v>
      </c>
      <c r="M66" s="92">
        <v>2</v>
      </c>
      <c r="N66" s="92"/>
      <c r="O66" s="92"/>
      <c r="P66" s="93">
        <v>1</v>
      </c>
      <c r="Q66" s="86">
        <v>47</v>
      </c>
      <c r="R66" s="86">
        <v>79</v>
      </c>
      <c r="S66" s="90">
        <f t="shared" si="4"/>
        <v>0.7697841726618705</v>
      </c>
      <c r="T66" s="76">
        <f t="shared" si="11"/>
        <v>107</v>
      </c>
    </row>
    <row r="67" spans="1:20" s="81" customFormat="1" ht="21" customHeight="1" hidden="1" outlineLevel="1">
      <c r="A67" s="88"/>
      <c r="B67" s="91"/>
      <c r="C67" s="85"/>
      <c r="D67" s="92"/>
      <c r="E67" s="92"/>
      <c r="F67" s="92"/>
      <c r="G67" s="92"/>
      <c r="H67" s="85"/>
      <c r="I67" s="85"/>
      <c r="J67" s="92"/>
      <c r="K67" s="92"/>
      <c r="L67" s="92"/>
      <c r="M67" s="92"/>
      <c r="N67" s="92"/>
      <c r="O67" s="92"/>
      <c r="P67" s="93"/>
      <c r="Q67" s="86"/>
      <c r="R67" s="86"/>
      <c r="S67" s="90"/>
      <c r="T67" s="76">
        <f t="shared" si="11"/>
        <v>0</v>
      </c>
    </row>
    <row r="68" spans="1:20" s="81" customFormat="1" ht="21" customHeight="1" collapsed="1">
      <c r="A68" s="88" t="s">
        <v>45</v>
      </c>
      <c r="B68" s="89" t="s">
        <v>123</v>
      </c>
      <c r="C68" s="85">
        <f>D68+E68</f>
        <v>305</v>
      </c>
      <c r="D68" s="92">
        <f>SUM(D69:D71)</f>
        <v>67</v>
      </c>
      <c r="E68" s="92">
        <f>SUM(E69:E71)</f>
        <v>238</v>
      </c>
      <c r="F68" s="92">
        <f>SUM(F69:F71)</f>
        <v>6</v>
      </c>
      <c r="G68" s="92">
        <f>SUM(G69:G71)</f>
        <v>0</v>
      </c>
      <c r="H68" s="85">
        <f>C68-F68-G68</f>
        <v>299</v>
      </c>
      <c r="I68" s="85">
        <f>J68+K68+L68+M68+N68+O68+P68</f>
        <v>264</v>
      </c>
      <c r="J68" s="92">
        <f aca="true" t="shared" si="14" ref="J68:P68">SUM(J69:J71)</f>
        <v>210</v>
      </c>
      <c r="K68" s="92">
        <f t="shared" si="14"/>
        <v>5</v>
      </c>
      <c r="L68" s="92">
        <f t="shared" si="14"/>
        <v>44</v>
      </c>
      <c r="M68" s="92">
        <f t="shared" si="14"/>
        <v>2</v>
      </c>
      <c r="N68" s="92">
        <f t="shared" si="14"/>
        <v>3</v>
      </c>
      <c r="O68" s="92">
        <f t="shared" si="14"/>
        <v>0</v>
      </c>
      <c r="P68" s="92">
        <f t="shared" si="14"/>
        <v>0</v>
      </c>
      <c r="Q68" s="86">
        <f>H68-I68</f>
        <v>35</v>
      </c>
      <c r="R68" s="86">
        <f>Q68+P68+O68+N68+M68+L68</f>
        <v>84</v>
      </c>
      <c r="S68" s="90">
        <f aca="true" t="shared" si="15" ref="S68:S99">(J68+K68)/I68*100%</f>
        <v>0.8143939393939394</v>
      </c>
      <c r="T68" s="76">
        <f t="shared" si="11"/>
        <v>215</v>
      </c>
    </row>
    <row r="69" spans="1:20" s="81" customFormat="1" ht="21" customHeight="1" hidden="1" outlineLevel="1">
      <c r="A69" s="88" t="s">
        <v>124</v>
      </c>
      <c r="B69" s="91" t="s">
        <v>125</v>
      </c>
      <c r="C69" s="85">
        <v>182</v>
      </c>
      <c r="D69" s="92">
        <v>33</v>
      </c>
      <c r="E69" s="92">
        <v>149</v>
      </c>
      <c r="F69" s="92">
        <v>4</v>
      </c>
      <c r="G69" s="92">
        <v>0</v>
      </c>
      <c r="H69" s="85">
        <v>178</v>
      </c>
      <c r="I69" s="85">
        <v>164</v>
      </c>
      <c r="J69" s="92">
        <v>133</v>
      </c>
      <c r="K69" s="92">
        <v>1</v>
      </c>
      <c r="L69" s="92">
        <v>28</v>
      </c>
      <c r="M69" s="92">
        <v>0</v>
      </c>
      <c r="N69" s="92">
        <v>2</v>
      </c>
      <c r="O69" s="92">
        <v>0</v>
      </c>
      <c r="P69" s="93">
        <v>0</v>
      </c>
      <c r="Q69" s="86">
        <v>14</v>
      </c>
      <c r="R69" s="86">
        <v>44</v>
      </c>
      <c r="S69" s="90">
        <f t="shared" si="15"/>
        <v>0.8170731707317073</v>
      </c>
      <c r="T69" s="76">
        <f t="shared" si="11"/>
        <v>134</v>
      </c>
    </row>
    <row r="70" spans="1:20" s="81" customFormat="1" ht="21" customHeight="1" hidden="1" outlineLevel="1">
      <c r="A70" s="88" t="s">
        <v>126</v>
      </c>
      <c r="B70" s="91" t="s">
        <v>127</v>
      </c>
      <c r="C70" s="85">
        <v>123</v>
      </c>
      <c r="D70" s="92">
        <v>34</v>
      </c>
      <c r="E70" s="92">
        <v>89</v>
      </c>
      <c r="F70" s="92">
        <v>2</v>
      </c>
      <c r="G70" s="92">
        <v>0</v>
      </c>
      <c r="H70" s="85">
        <v>121</v>
      </c>
      <c r="I70" s="85">
        <v>100</v>
      </c>
      <c r="J70" s="92">
        <v>77</v>
      </c>
      <c r="K70" s="92">
        <v>4</v>
      </c>
      <c r="L70" s="92">
        <v>16</v>
      </c>
      <c r="M70" s="92">
        <v>2</v>
      </c>
      <c r="N70" s="92">
        <v>1</v>
      </c>
      <c r="O70" s="92">
        <v>0</v>
      </c>
      <c r="P70" s="93">
        <v>0</v>
      </c>
      <c r="Q70" s="86">
        <v>21</v>
      </c>
      <c r="R70" s="86">
        <v>40</v>
      </c>
      <c r="S70" s="90">
        <f t="shared" si="15"/>
        <v>0.81</v>
      </c>
      <c r="T70" s="76">
        <f t="shared" si="11"/>
        <v>81</v>
      </c>
    </row>
    <row r="71" spans="1:20" s="81" customFormat="1" ht="21" customHeight="1" hidden="1" outlineLevel="1">
      <c r="A71" s="88" t="s">
        <v>128</v>
      </c>
      <c r="B71" s="91" t="s">
        <v>87</v>
      </c>
      <c r="C71" s="85">
        <v>0</v>
      </c>
      <c r="D71" s="92">
        <v>0</v>
      </c>
      <c r="E71" s="92">
        <v>0</v>
      </c>
      <c r="F71" s="92">
        <v>0</v>
      </c>
      <c r="G71" s="92">
        <v>0</v>
      </c>
      <c r="H71" s="85">
        <v>0</v>
      </c>
      <c r="I71" s="85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3">
        <v>0</v>
      </c>
      <c r="Q71" s="86">
        <v>0</v>
      </c>
      <c r="R71" s="86">
        <v>0</v>
      </c>
      <c r="S71" s="90" t="e">
        <f t="shared" si="15"/>
        <v>#DIV/0!</v>
      </c>
      <c r="T71" s="76">
        <f t="shared" si="11"/>
        <v>0</v>
      </c>
    </row>
    <row r="72" spans="1:20" s="81" customFormat="1" ht="21" customHeight="1" collapsed="1">
      <c r="A72" s="88" t="s">
        <v>47</v>
      </c>
      <c r="B72" s="95" t="s">
        <v>129</v>
      </c>
      <c r="C72" s="85">
        <f>D72+E72</f>
        <v>406</v>
      </c>
      <c r="D72" s="92">
        <f>SUM(D73:D76)</f>
        <v>77</v>
      </c>
      <c r="E72" s="92">
        <f>SUM(E73:E76)</f>
        <v>329</v>
      </c>
      <c r="F72" s="92">
        <f>SUM(F73:F76)</f>
        <v>2</v>
      </c>
      <c r="G72" s="92">
        <f>SUM(G73:G76)</f>
        <v>0</v>
      </c>
      <c r="H72" s="85">
        <f>C72-F72-G72</f>
        <v>404</v>
      </c>
      <c r="I72" s="85">
        <f>J72+K72+L72+M72+N72+O72+P72</f>
        <v>364</v>
      </c>
      <c r="J72" s="92">
        <f aca="true" t="shared" si="16" ref="J72:P72">SUM(J73:J76)</f>
        <v>285</v>
      </c>
      <c r="K72" s="92">
        <f t="shared" si="16"/>
        <v>8</v>
      </c>
      <c r="L72" s="92">
        <f t="shared" si="16"/>
        <v>67</v>
      </c>
      <c r="M72" s="92">
        <f t="shared" si="16"/>
        <v>3</v>
      </c>
      <c r="N72" s="92">
        <f t="shared" si="16"/>
        <v>1</v>
      </c>
      <c r="O72" s="92">
        <f t="shared" si="16"/>
        <v>0</v>
      </c>
      <c r="P72" s="92">
        <f t="shared" si="16"/>
        <v>0</v>
      </c>
      <c r="Q72" s="86">
        <f>H72-I72</f>
        <v>40</v>
      </c>
      <c r="R72" s="86">
        <f>Q72+P72+O72+N72+M72+L72</f>
        <v>111</v>
      </c>
      <c r="S72" s="90">
        <f t="shared" si="15"/>
        <v>0.804945054945055</v>
      </c>
      <c r="T72" s="76">
        <f t="shared" si="11"/>
        <v>293</v>
      </c>
    </row>
    <row r="73" spans="1:20" s="81" customFormat="1" ht="21" customHeight="1" hidden="1" outlineLevel="1">
      <c r="A73" s="88" t="s">
        <v>130</v>
      </c>
      <c r="B73" s="91" t="s">
        <v>131</v>
      </c>
      <c r="C73" s="85">
        <v>89</v>
      </c>
      <c r="D73" s="92">
        <v>22</v>
      </c>
      <c r="E73" s="92">
        <v>67</v>
      </c>
      <c r="F73" s="92">
        <v>0</v>
      </c>
      <c r="G73" s="92">
        <v>0</v>
      </c>
      <c r="H73" s="85">
        <v>89</v>
      </c>
      <c r="I73" s="85">
        <v>81</v>
      </c>
      <c r="J73" s="92">
        <v>59</v>
      </c>
      <c r="K73" s="92">
        <v>2</v>
      </c>
      <c r="L73" s="92">
        <v>20</v>
      </c>
      <c r="M73" s="92">
        <v>0</v>
      </c>
      <c r="N73" s="92">
        <v>0</v>
      </c>
      <c r="O73" s="92">
        <v>0</v>
      </c>
      <c r="P73" s="93">
        <v>0</v>
      </c>
      <c r="Q73" s="86">
        <v>8</v>
      </c>
      <c r="R73" s="86">
        <v>28</v>
      </c>
      <c r="S73" s="90">
        <f t="shared" si="15"/>
        <v>0.7530864197530864</v>
      </c>
      <c r="T73" s="76">
        <f t="shared" si="11"/>
        <v>61</v>
      </c>
    </row>
    <row r="74" spans="1:20" s="81" customFormat="1" ht="21" customHeight="1" hidden="1" outlineLevel="1">
      <c r="A74" s="88" t="s">
        <v>132</v>
      </c>
      <c r="B74" s="91" t="s">
        <v>133</v>
      </c>
      <c r="C74" s="85">
        <v>98</v>
      </c>
      <c r="D74" s="92">
        <v>11</v>
      </c>
      <c r="E74" s="92">
        <v>87</v>
      </c>
      <c r="F74" s="92">
        <v>0</v>
      </c>
      <c r="G74" s="92">
        <v>0</v>
      </c>
      <c r="H74" s="85">
        <v>98</v>
      </c>
      <c r="I74" s="85">
        <v>89</v>
      </c>
      <c r="J74" s="92">
        <v>66</v>
      </c>
      <c r="K74" s="92">
        <v>3</v>
      </c>
      <c r="L74" s="92">
        <v>17</v>
      </c>
      <c r="M74" s="92">
        <v>2</v>
      </c>
      <c r="N74" s="92">
        <v>1</v>
      </c>
      <c r="O74" s="92">
        <v>0</v>
      </c>
      <c r="P74" s="93"/>
      <c r="Q74" s="86">
        <v>9</v>
      </c>
      <c r="R74" s="86">
        <v>29</v>
      </c>
      <c r="S74" s="90">
        <f t="shared" si="15"/>
        <v>0.7752808988764045</v>
      </c>
      <c r="T74" s="76">
        <f t="shared" si="11"/>
        <v>69</v>
      </c>
    </row>
    <row r="75" spans="1:20" s="81" customFormat="1" ht="21" customHeight="1" hidden="1" outlineLevel="1">
      <c r="A75" s="88" t="s">
        <v>134</v>
      </c>
      <c r="B75" s="91" t="s">
        <v>135</v>
      </c>
      <c r="C75" s="85">
        <v>109</v>
      </c>
      <c r="D75" s="92">
        <v>18</v>
      </c>
      <c r="E75" s="92">
        <v>91</v>
      </c>
      <c r="F75" s="92">
        <v>0</v>
      </c>
      <c r="G75" s="92">
        <v>0</v>
      </c>
      <c r="H75" s="85">
        <v>109</v>
      </c>
      <c r="I75" s="85">
        <v>102</v>
      </c>
      <c r="J75" s="92">
        <v>83</v>
      </c>
      <c r="K75" s="92">
        <v>1</v>
      </c>
      <c r="L75" s="92">
        <v>17</v>
      </c>
      <c r="M75" s="92">
        <v>1</v>
      </c>
      <c r="N75" s="92">
        <v>0</v>
      </c>
      <c r="O75" s="92">
        <v>0</v>
      </c>
      <c r="P75" s="93"/>
      <c r="Q75" s="86">
        <v>7</v>
      </c>
      <c r="R75" s="86">
        <v>25</v>
      </c>
      <c r="S75" s="90">
        <f t="shared" si="15"/>
        <v>0.8235294117647058</v>
      </c>
      <c r="T75" s="76">
        <f t="shared" si="11"/>
        <v>84</v>
      </c>
    </row>
    <row r="76" spans="1:20" s="81" customFormat="1" ht="21" customHeight="1" hidden="1" outlineLevel="1">
      <c r="A76" s="88" t="s">
        <v>136</v>
      </c>
      <c r="B76" s="91" t="s">
        <v>137</v>
      </c>
      <c r="C76" s="85">
        <v>110</v>
      </c>
      <c r="D76" s="92">
        <v>26</v>
      </c>
      <c r="E76" s="92">
        <v>84</v>
      </c>
      <c r="F76" s="92">
        <v>2</v>
      </c>
      <c r="G76" s="92">
        <v>0</v>
      </c>
      <c r="H76" s="85">
        <v>108</v>
      </c>
      <c r="I76" s="85">
        <v>92</v>
      </c>
      <c r="J76" s="92">
        <v>77</v>
      </c>
      <c r="K76" s="92">
        <v>2</v>
      </c>
      <c r="L76" s="92">
        <v>13</v>
      </c>
      <c r="M76" s="92">
        <v>0</v>
      </c>
      <c r="N76" s="92">
        <v>0</v>
      </c>
      <c r="O76" s="92">
        <v>0</v>
      </c>
      <c r="P76" s="93"/>
      <c r="Q76" s="86">
        <v>16</v>
      </c>
      <c r="R76" s="86">
        <v>29</v>
      </c>
      <c r="S76" s="90">
        <f t="shared" si="15"/>
        <v>0.8586956521739131</v>
      </c>
      <c r="T76" s="76">
        <f t="shared" si="11"/>
        <v>79</v>
      </c>
    </row>
    <row r="77" spans="1:20" s="81" customFormat="1" ht="21" customHeight="1" collapsed="1">
      <c r="A77" s="88" t="s">
        <v>49</v>
      </c>
      <c r="B77" s="89" t="s">
        <v>138</v>
      </c>
      <c r="C77" s="85">
        <f>D77+E77</f>
        <v>344</v>
      </c>
      <c r="D77" s="92">
        <f>SUM(D78:D81)</f>
        <v>139</v>
      </c>
      <c r="E77" s="92">
        <f>SUM(E78:E81)</f>
        <v>205</v>
      </c>
      <c r="F77" s="92">
        <f>SUM(F78:F81)</f>
        <v>0</v>
      </c>
      <c r="G77" s="92">
        <f>SUM(G78:G81)</f>
        <v>1</v>
      </c>
      <c r="H77" s="85">
        <f>C77-F77-G77</f>
        <v>343</v>
      </c>
      <c r="I77" s="85">
        <f>J77+K77+L77+M77+N77+O77+P77</f>
        <v>293</v>
      </c>
      <c r="J77" s="92">
        <f aca="true" t="shared" si="17" ref="J77:P77">SUM(J78:J81)</f>
        <v>188</v>
      </c>
      <c r="K77" s="92">
        <f t="shared" si="17"/>
        <v>40</v>
      </c>
      <c r="L77" s="92">
        <f t="shared" si="17"/>
        <v>64</v>
      </c>
      <c r="M77" s="92">
        <f t="shared" si="17"/>
        <v>0</v>
      </c>
      <c r="N77" s="92">
        <f t="shared" si="17"/>
        <v>1</v>
      </c>
      <c r="O77" s="92">
        <f t="shared" si="17"/>
        <v>0</v>
      </c>
      <c r="P77" s="92">
        <f t="shared" si="17"/>
        <v>0</v>
      </c>
      <c r="Q77" s="86">
        <f>H77-I77</f>
        <v>50</v>
      </c>
      <c r="R77" s="86">
        <f>Q77+P77+O77+N77+M77+L77</f>
        <v>115</v>
      </c>
      <c r="S77" s="90">
        <f t="shared" si="15"/>
        <v>0.7781569965870307</v>
      </c>
      <c r="T77" s="76">
        <f t="shared" si="11"/>
        <v>228</v>
      </c>
    </row>
    <row r="78" spans="1:20" s="81" customFormat="1" ht="21" customHeight="1" hidden="1" outlineLevel="1">
      <c r="A78" s="88" t="s">
        <v>139</v>
      </c>
      <c r="B78" s="91" t="s">
        <v>140</v>
      </c>
      <c r="C78" s="85">
        <v>17</v>
      </c>
      <c r="D78" s="92">
        <v>0</v>
      </c>
      <c r="E78" s="92">
        <v>17</v>
      </c>
      <c r="F78" s="92"/>
      <c r="G78" s="92">
        <v>0</v>
      </c>
      <c r="H78" s="85">
        <v>17</v>
      </c>
      <c r="I78" s="85">
        <v>17</v>
      </c>
      <c r="J78" s="92">
        <v>17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3">
        <v>0</v>
      </c>
      <c r="Q78" s="86">
        <v>0</v>
      </c>
      <c r="R78" s="86">
        <v>0</v>
      </c>
      <c r="S78" s="90">
        <f t="shared" si="15"/>
        <v>1</v>
      </c>
      <c r="T78" s="76">
        <f t="shared" si="11"/>
        <v>17</v>
      </c>
    </row>
    <row r="79" spans="1:20" s="81" customFormat="1" ht="21" customHeight="1" hidden="1" outlineLevel="1">
      <c r="A79" s="88" t="s">
        <v>141</v>
      </c>
      <c r="B79" s="91" t="s">
        <v>142</v>
      </c>
      <c r="C79" s="85">
        <v>106</v>
      </c>
      <c r="D79" s="92">
        <v>44</v>
      </c>
      <c r="E79" s="92">
        <v>62</v>
      </c>
      <c r="F79" s="92"/>
      <c r="G79" s="92">
        <v>1</v>
      </c>
      <c r="H79" s="85">
        <v>105</v>
      </c>
      <c r="I79" s="85">
        <v>87</v>
      </c>
      <c r="J79" s="92">
        <v>53</v>
      </c>
      <c r="K79" s="92">
        <v>11</v>
      </c>
      <c r="L79" s="92">
        <v>23</v>
      </c>
      <c r="M79" s="92"/>
      <c r="N79" s="92"/>
      <c r="O79" s="92"/>
      <c r="P79" s="93"/>
      <c r="Q79" s="86">
        <v>18</v>
      </c>
      <c r="R79" s="86">
        <v>41</v>
      </c>
      <c r="S79" s="90">
        <f t="shared" si="15"/>
        <v>0.735632183908046</v>
      </c>
      <c r="T79" s="76">
        <f t="shared" si="11"/>
        <v>64</v>
      </c>
    </row>
    <row r="80" spans="1:20" s="81" customFormat="1" ht="21" customHeight="1" hidden="1" outlineLevel="1">
      <c r="A80" s="88" t="s">
        <v>143</v>
      </c>
      <c r="B80" s="91" t="s">
        <v>144</v>
      </c>
      <c r="C80" s="85">
        <v>111</v>
      </c>
      <c r="D80" s="92">
        <v>45</v>
      </c>
      <c r="E80" s="92">
        <v>66</v>
      </c>
      <c r="F80" s="92"/>
      <c r="G80" s="92"/>
      <c r="H80" s="85">
        <v>111</v>
      </c>
      <c r="I80" s="85">
        <v>95</v>
      </c>
      <c r="J80" s="92">
        <v>59</v>
      </c>
      <c r="K80" s="92">
        <v>17</v>
      </c>
      <c r="L80" s="92">
        <v>18</v>
      </c>
      <c r="M80" s="92"/>
      <c r="N80" s="92">
        <v>1</v>
      </c>
      <c r="O80" s="92"/>
      <c r="P80" s="93"/>
      <c r="Q80" s="86">
        <v>16</v>
      </c>
      <c r="R80" s="86">
        <v>35</v>
      </c>
      <c r="S80" s="90">
        <f t="shared" si="15"/>
        <v>0.8</v>
      </c>
      <c r="T80" s="76">
        <f t="shared" si="11"/>
        <v>76</v>
      </c>
    </row>
    <row r="81" spans="1:20" s="81" customFormat="1" ht="21" customHeight="1" hidden="1" outlineLevel="1">
      <c r="A81" s="88" t="s">
        <v>145</v>
      </c>
      <c r="B81" s="91" t="s">
        <v>146</v>
      </c>
      <c r="C81" s="85">
        <v>110</v>
      </c>
      <c r="D81" s="92">
        <v>50</v>
      </c>
      <c r="E81" s="92">
        <v>60</v>
      </c>
      <c r="F81" s="92"/>
      <c r="G81" s="92"/>
      <c r="H81" s="85">
        <v>110</v>
      </c>
      <c r="I81" s="85">
        <v>94</v>
      </c>
      <c r="J81" s="92">
        <v>59</v>
      </c>
      <c r="K81" s="92">
        <v>12</v>
      </c>
      <c r="L81" s="92">
        <v>23</v>
      </c>
      <c r="M81" s="92"/>
      <c r="N81" s="92"/>
      <c r="O81" s="92"/>
      <c r="P81" s="93"/>
      <c r="Q81" s="86">
        <v>16</v>
      </c>
      <c r="R81" s="86">
        <v>39</v>
      </c>
      <c r="S81" s="90">
        <f t="shared" si="15"/>
        <v>0.7553191489361702</v>
      </c>
      <c r="T81" s="76">
        <f t="shared" si="11"/>
        <v>71</v>
      </c>
    </row>
    <row r="82" spans="1:20" s="81" customFormat="1" ht="21" customHeight="1" collapsed="1">
      <c r="A82" s="88" t="s">
        <v>51</v>
      </c>
      <c r="B82" s="89" t="s">
        <v>147</v>
      </c>
      <c r="C82" s="85">
        <f>D82+E82</f>
        <v>350</v>
      </c>
      <c r="D82" s="92">
        <f>SUM(D83:D86)</f>
        <v>127</v>
      </c>
      <c r="E82" s="92">
        <f>SUM(E83:E86)</f>
        <v>223</v>
      </c>
      <c r="F82" s="92">
        <f>SUM(F83:F86)</f>
        <v>6</v>
      </c>
      <c r="G82" s="92">
        <f>SUM(G83:G86)</f>
        <v>0</v>
      </c>
      <c r="H82" s="85">
        <f>C82-F82-G82</f>
        <v>344</v>
      </c>
      <c r="I82" s="85">
        <f>J82+K82+L82+M82+N82+O82+P82</f>
        <v>260</v>
      </c>
      <c r="J82" s="92">
        <f aca="true" t="shared" si="18" ref="J82:P82">SUM(J83:J86)</f>
        <v>183</v>
      </c>
      <c r="K82" s="92">
        <f t="shared" si="18"/>
        <v>2</v>
      </c>
      <c r="L82" s="92">
        <f t="shared" si="18"/>
        <v>74</v>
      </c>
      <c r="M82" s="92">
        <f t="shared" si="18"/>
        <v>1</v>
      </c>
      <c r="N82" s="92">
        <f t="shared" si="18"/>
        <v>0</v>
      </c>
      <c r="O82" s="92">
        <f t="shared" si="18"/>
        <v>0</v>
      </c>
      <c r="P82" s="92">
        <f t="shared" si="18"/>
        <v>0</v>
      </c>
      <c r="Q82" s="86">
        <f>H82-I82</f>
        <v>84</v>
      </c>
      <c r="R82" s="86">
        <f>Q82+P82+O82+N82+M82+L82</f>
        <v>159</v>
      </c>
      <c r="S82" s="90">
        <f t="shared" si="15"/>
        <v>0.7115384615384616</v>
      </c>
      <c r="T82" s="76">
        <f t="shared" si="11"/>
        <v>185</v>
      </c>
    </row>
    <row r="83" spans="1:20" s="81" customFormat="1" ht="21" customHeight="1" hidden="1" outlineLevel="1">
      <c r="A83" s="88" t="s">
        <v>148</v>
      </c>
      <c r="B83" s="91" t="s">
        <v>149</v>
      </c>
      <c r="C83" s="85">
        <v>83</v>
      </c>
      <c r="D83" s="92">
        <v>17</v>
      </c>
      <c r="E83" s="92">
        <v>66</v>
      </c>
      <c r="F83" s="92">
        <v>0</v>
      </c>
      <c r="G83" s="92">
        <v>0</v>
      </c>
      <c r="H83" s="85">
        <v>83</v>
      </c>
      <c r="I83" s="85">
        <v>68</v>
      </c>
      <c r="J83" s="92">
        <v>55</v>
      </c>
      <c r="K83" s="92">
        <v>0</v>
      </c>
      <c r="L83" s="92">
        <v>13</v>
      </c>
      <c r="M83" s="92">
        <v>0</v>
      </c>
      <c r="N83" s="92">
        <v>0</v>
      </c>
      <c r="O83" s="92">
        <v>0</v>
      </c>
      <c r="P83" s="93">
        <v>0</v>
      </c>
      <c r="Q83" s="86">
        <v>15</v>
      </c>
      <c r="R83" s="86">
        <v>28</v>
      </c>
      <c r="S83" s="90">
        <f t="shared" si="15"/>
        <v>0.8088235294117647</v>
      </c>
      <c r="T83" s="76">
        <f t="shared" si="11"/>
        <v>55</v>
      </c>
    </row>
    <row r="84" spans="1:20" s="81" customFormat="1" ht="21" customHeight="1" hidden="1" outlineLevel="1">
      <c r="A84" s="88" t="s">
        <v>150</v>
      </c>
      <c r="B84" s="91" t="s">
        <v>151</v>
      </c>
      <c r="C84" s="85">
        <v>95</v>
      </c>
      <c r="D84" s="92">
        <v>36</v>
      </c>
      <c r="E84" s="92">
        <v>59</v>
      </c>
      <c r="F84" s="92">
        <v>1</v>
      </c>
      <c r="G84" s="92">
        <v>0</v>
      </c>
      <c r="H84" s="85">
        <v>94</v>
      </c>
      <c r="I84" s="85">
        <v>66</v>
      </c>
      <c r="J84" s="92">
        <v>49</v>
      </c>
      <c r="K84" s="92">
        <v>0</v>
      </c>
      <c r="L84" s="92">
        <v>17</v>
      </c>
      <c r="M84" s="92">
        <v>0</v>
      </c>
      <c r="N84" s="92">
        <v>0</v>
      </c>
      <c r="O84" s="92">
        <v>0</v>
      </c>
      <c r="P84" s="93">
        <v>0</v>
      </c>
      <c r="Q84" s="86">
        <v>28</v>
      </c>
      <c r="R84" s="86">
        <v>45</v>
      </c>
      <c r="S84" s="90">
        <f t="shared" si="15"/>
        <v>0.7424242424242424</v>
      </c>
      <c r="T84" s="76">
        <f t="shared" si="11"/>
        <v>49</v>
      </c>
    </row>
    <row r="85" spans="1:20" s="81" customFormat="1" ht="21" customHeight="1" hidden="1" outlineLevel="1">
      <c r="A85" s="88" t="s">
        <v>152</v>
      </c>
      <c r="B85" s="91" t="s">
        <v>153</v>
      </c>
      <c r="C85" s="85">
        <v>172</v>
      </c>
      <c r="D85" s="92">
        <v>74</v>
      </c>
      <c r="E85" s="92">
        <v>98</v>
      </c>
      <c r="F85" s="92">
        <v>5</v>
      </c>
      <c r="G85" s="92">
        <v>0</v>
      </c>
      <c r="H85" s="85">
        <v>167</v>
      </c>
      <c r="I85" s="85">
        <v>126</v>
      </c>
      <c r="J85" s="92">
        <v>79</v>
      </c>
      <c r="K85" s="92">
        <v>2</v>
      </c>
      <c r="L85" s="92">
        <v>44</v>
      </c>
      <c r="M85" s="92">
        <v>1</v>
      </c>
      <c r="N85" s="92">
        <v>0</v>
      </c>
      <c r="O85" s="92">
        <v>0</v>
      </c>
      <c r="P85" s="93">
        <v>0</v>
      </c>
      <c r="Q85" s="86">
        <v>41</v>
      </c>
      <c r="R85" s="86">
        <v>86</v>
      </c>
      <c r="S85" s="90">
        <f t="shared" si="15"/>
        <v>0.6428571428571429</v>
      </c>
      <c r="T85" s="76">
        <f t="shared" si="11"/>
        <v>81</v>
      </c>
    </row>
    <row r="86" spans="1:20" s="81" customFormat="1" ht="21" customHeight="1" hidden="1" outlineLevel="1">
      <c r="A86" s="88" t="s">
        <v>154</v>
      </c>
      <c r="B86" s="91"/>
      <c r="C86" s="85"/>
      <c r="D86" s="92"/>
      <c r="E86" s="92"/>
      <c r="F86" s="92"/>
      <c r="G86" s="92"/>
      <c r="H86" s="85"/>
      <c r="I86" s="85"/>
      <c r="J86" s="92"/>
      <c r="K86" s="92"/>
      <c r="L86" s="92"/>
      <c r="M86" s="92"/>
      <c r="N86" s="92"/>
      <c r="O86" s="92"/>
      <c r="P86" s="93"/>
      <c r="Q86" s="86"/>
      <c r="R86" s="86"/>
      <c r="S86" s="90" t="e">
        <f t="shared" si="15"/>
        <v>#DIV/0!</v>
      </c>
      <c r="T86" s="76">
        <f t="shared" si="11"/>
        <v>0</v>
      </c>
    </row>
    <row r="87" spans="1:20" s="81" customFormat="1" ht="21" customHeight="1" collapsed="1">
      <c r="A87" s="88" t="s">
        <v>53</v>
      </c>
      <c r="B87" s="89" t="s">
        <v>155</v>
      </c>
      <c r="C87" s="85">
        <f>D87+E87</f>
        <v>562</v>
      </c>
      <c r="D87" s="92">
        <f>SUM(D88:D92)</f>
        <v>188</v>
      </c>
      <c r="E87" s="92">
        <f>SUM(E88:E92)</f>
        <v>374</v>
      </c>
      <c r="F87" s="92">
        <f>SUM(F88:F92)</f>
        <v>5</v>
      </c>
      <c r="G87" s="92">
        <f>SUM(G88:G92)</f>
        <v>2</v>
      </c>
      <c r="H87" s="85">
        <f>C87-F87-G87</f>
        <v>555</v>
      </c>
      <c r="I87" s="85">
        <f>J87+K87+L87+M87+N87+O87+P87</f>
        <v>474</v>
      </c>
      <c r="J87" s="92">
        <f aca="true" t="shared" si="19" ref="J87:P87">SUM(J88:J92)</f>
        <v>349</v>
      </c>
      <c r="K87" s="92">
        <f t="shared" si="19"/>
        <v>11</v>
      </c>
      <c r="L87" s="92">
        <f t="shared" si="19"/>
        <v>110</v>
      </c>
      <c r="M87" s="92">
        <f t="shared" si="19"/>
        <v>4</v>
      </c>
      <c r="N87" s="92">
        <f t="shared" si="19"/>
        <v>0</v>
      </c>
      <c r="O87" s="92">
        <f t="shared" si="19"/>
        <v>0</v>
      </c>
      <c r="P87" s="92">
        <f t="shared" si="19"/>
        <v>0</v>
      </c>
      <c r="Q87" s="86">
        <f>H87-I87</f>
        <v>81</v>
      </c>
      <c r="R87" s="86">
        <f>Q87+P87+O87+N87+M87+L87</f>
        <v>195</v>
      </c>
      <c r="S87" s="90">
        <f t="shared" si="15"/>
        <v>0.759493670886076</v>
      </c>
      <c r="T87" s="76">
        <f t="shared" si="11"/>
        <v>360</v>
      </c>
    </row>
    <row r="88" spans="1:20" s="81" customFormat="1" ht="21" customHeight="1" hidden="1" outlineLevel="1">
      <c r="A88" s="88" t="s">
        <v>156</v>
      </c>
      <c r="B88" s="91" t="s">
        <v>157</v>
      </c>
      <c r="C88" s="85">
        <v>134</v>
      </c>
      <c r="D88" s="92">
        <v>40</v>
      </c>
      <c r="E88" s="92">
        <v>94</v>
      </c>
      <c r="F88" s="92"/>
      <c r="G88" s="92"/>
      <c r="H88" s="85">
        <v>134</v>
      </c>
      <c r="I88" s="85">
        <v>115</v>
      </c>
      <c r="J88" s="92">
        <v>82</v>
      </c>
      <c r="K88" s="92">
        <v>5</v>
      </c>
      <c r="L88" s="92">
        <v>28</v>
      </c>
      <c r="M88" s="92"/>
      <c r="N88" s="92"/>
      <c r="O88" s="92"/>
      <c r="P88" s="93"/>
      <c r="Q88" s="86">
        <v>19</v>
      </c>
      <c r="R88" s="86">
        <v>47</v>
      </c>
      <c r="S88" s="90">
        <f t="shared" si="15"/>
        <v>0.7565217391304347</v>
      </c>
      <c r="T88" s="76">
        <f aca="true" t="shared" si="20" ref="T88:T99">J88+K88</f>
        <v>87</v>
      </c>
    </row>
    <row r="89" spans="1:20" s="81" customFormat="1" ht="21" customHeight="1" hidden="1" outlineLevel="1">
      <c r="A89" s="88" t="s">
        <v>158</v>
      </c>
      <c r="B89" s="91" t="s">
        <v>159</v>
      </c>
      <c r="C89" s="85">
        <v>161</v>
      </c>
      <c r="D89" s="92">
        <v>64</v>
      </c>
      <c r="E89" s="92">
        <v>97</v>
      </c>
      <c r="F89" s="92">
        <v>1</v>
      </c>
      <c r="G89" s="92">
        <v>2</v>
      </c>
      <c r="H89" s="85">
        <v>158</v>
      </c>
      <c r="I89" s="85">
        <v>133</v>
      </c>
      <c r="J89" s="92">
        <v>98</v>
      </c>
      <c r="K89" s="92">
        <v>5</v>
      </c>
      <c r="L89" s="92">
        <v>28</v>
      </c>
      <c r="M89" s="92">
        <v>2</v>
      </c>
      <c r="N89" s="92"/>
      <c r="O89" s="92"/>
      <c r="P89" s="93"/>
      <c r="Q89" s="86">
        <v>25</v>
      </c>
      <c r="R89" s="86">
        <v>55</v>
      </c>
      <c r="S89" s="90">
        <f t="shared" si="15"/>
        <v>0.7744360902255639</v>
      </c>
      <c r="T89" s="76">
        <f t="shared" si="20"/>
        <v>103</v>
      </c>
    </row>
    <row r="90" spans="1:20" s="81" customFormat="1" ht="21" customHeight="1" hidden="1" outlineLevel="1">
      <c r="A90" s="88" t="s">
        <v>160</v>
      </c>
      <c r="B90" s="91" t="s">
        <v>161</v>
      </c>
      <c r="C90" s="85">
        <v>148</v>
      </c>
      <c r="D90" s="92">
        <v>58</v>
      </c>
      <c r="E90" s="92">
        <v>90</v>
      </c>
      <c r="F90" s="92">
        <v>4</v>
      </c>
      <c r="G90" s="92"/>
      <c r="H90" s="85">
        <v>144</v>
      </c>
      <c r="I90" s="85">
        <v>116</v>
      </c>
      <c r="J90" s="92">
        <v>85</v>
      </c>
      <c r="K90" s="92">
        <v>1</v>
      </c>
      <c r="L90" s="92">
        <v>28</v>
      </c>
      <c r="M90" s="92">
        <v>2</v>
      </c>
      <c r="N90" s="92"/>
      <c r="O90" s="92"/>
      <c r="P90" s="93"/>
      <c r="Q90" s="86">
        <v>28</v>
      </c>
      <c r="R90" s="86">
        <v>58</v>
      </c>
      <c r="S90" s="90">
        <f t="shared" si="15"/>
        <v>0.7413793103448276</v>
      </c>
      <c r="T90" s="76">
        <f t="shared" si="20"/>
        <v>86</v>
      </c>
    </row>
    <row r="91" spans="1:20" s="81" customFormat="1" ht="21" customHeight="1" hidden="1" outlineLevel="1">
      <c r="A91" s="88" t="s">
        <v>162</v>
      </c>
      <c r="B91" s="91" t="s">
        <v>163</v>
      </c>
      <c r="C91" s="85">
        <v>119</v>
      </c>
      <c r="D91" s="92">
        <v>26</v>
      </c>
      <c r="E91" s="92">
        <v>93</v>
      </c>
      <c r="F91" s="92"/>
      <c r="G91" s="92"/>
      <c r="H91" s="85">
        <v>119</v>
      </c>
      <c r="I91" s="85">
        <v>110</v>
      </c>
      <c r="J91" s="92">
        <v>84</v>
      </c>
      <c r="K91" s="92"/>
      <c r="L91" s="92">
        <v>26</v>
      </c>
      <c r="M91" s="92"/>
      <c r="N91" s="92"/>
      <c r="O91" s="92"/>
      <c r="P91" s="93"/>
      <c r="Q91" s="86">
        <v>9</v>
      </c>
      <c r="R91" s="86">
        <v>35</v>
      </c>
      <c r="S91" s="90">
        <f t="shared" si="15"/>
        <v>0.7636363636363637</v>
      </c>
      <c r="T91" s="76">
        <f t="shared" si="20"/>
        <v>84</v>
      </c>
    </row>
    <row r="92" spans="1:20" s="81" customFormat="1" ht="21" customHeight="1" hidden="1" outlineLevel="1">
      <c r="A92" s="88"/>
      <c r="B92" s="91"/>
      <c r="C92" s="85"/>
      <c r="D92" s="92"/>
      <c r="E92" s="92"/>
      <c r="F92" s="92"/>
      <c r="G92" s="92"/>
      <c r="H92" s="85"/>
      <c r="I92" s="85"/>
      <c r="J92" s="92"/>
      <c r="K92" s="92"/>
      <c r="L92" s="92"/>
      <c r="M92" s="92"/>
      <c r="N92" s="92"/>
      <c r="O92" s="92"/>
      <c r="P92" s="93"/>
      <c r="Q92" s="86"/>
      <c r="R92" s="86"/>
      <c r="S92" s="90" t="e">
        <f t="shared" si="15"/>
        <v>#DIV/0!</v>
      </c>
      <c r="T92" s="76">
        <f t="shared" si="20"/>
        <v>0</v>
      </c>
    </row>
    <row r="93" spans="1:20" s="81" customFormat="1" ht="21" customHeight="1" collapsed="1">
      <c r="A93" s="88" t="s">
        <v>164</v>
      </c>
      <c r="B93" s="89" t="s">
        <v>165</v>
      </c>
      <c r="C93" s="85">
        <f>D93+E93</f>
        <v>328</v>
      </c>
      <c r="D93" s="92">
        <f>SUM(D94:D96)</f>
        <v>71</v>
      </c>
      <c r="E93" s="92">
        <f>SUM(E94:E96)</f>
        <v>257</v>
      </c>
      <c r="F93" s="92">
        <f>SUM(F94:F96)</f>
        <v>1</v>
      </c>
      <c r="G93" s="92">
        <f>SUM(G94:G96)</f>
        <v>0</v>
      </c>
      <c r="H93" s="85">
        <f>C93-F93-G93</f>
        <v>327</v>
      </c>
      <c r="I93" s="85">
        <f>J93+K93+L93+M93+N93+O93+P93</f>
        <v>303</v>
      </c>
      <c r="J93" s="92">
        <f aca="true" t="shared" si="21" ref="J93:P93">SUM(J94:J96)</f>
        <v>234</v>
      </c>
      <c r="K93" s="92">
        <f t="shared" si="21"/>
        <v>1</v>
      </c>
      <c r="L93" s="92">
        <f t="shared" si="21"/>
        <v>57</v>
      </c>
      <c r="M93" s="92">
        <f t="shared" si="21"/>
        <v>11</v>
      </c>
      <c r="N93" s="92">
        <f t="shared" si="21"/>
        <v>0</v>
      </c>
      <c r="O93" s="92">
        <f t="shared" si="21"/>
        <v>0</v>
      </c>
      <c r="P93" s="92">
        <f t="shared" si="21"/>
        <v>0</v>
      </c>
      <c r="Q93" s="86">
        <f>H93-I93</f>
        <v>24</v>
      </c>
      <c r="R93" s="86">
        <f>Q93+P93+O93+N93+M93+L93</f>
        <v>92</v>
      </c>
      <c r="S93" s="90">
        <f t="shared" si="15"/>
        <v>0.7755775577557755</v>
      </c>
      <c r="T93" s="76">
        <f t="shared" si="20"/>
        <v>235</v>
      </c>
    </row>
    <row r="94" spans="1:20" s="81" customFormat="1" ht="21" customHeight="1" hidden="1" outlineLevel="1">
      <c r="A94" s="88" t="s">
        <v>166</v>
      </c>
      <c r="B94" s="91" t="s">
        <v>167</v>
      </c>
      <c r="C94" s="85">
        <v>97</v>
      </c>
      <c r="D94" s="92">
        <v>15</v>
      </c>
      <c r="E94" s="92">
        <v>82</v>
      </c>
      <c r="F94" s="92"/>
      <c r="G94" s="92"/>
      <c r="H94" s="85">
        <v>97</v>
      </c>
      <c r="I94" s="85">
        <v>94</v>
      </c>
      <c r="J94" s="92">
        <v>71</v>
      </c>
      <c r="K94" s="92"/>
      <c r="L94" s="92">
        <v>18</v>
      </c>
      <c r="M94" s="92">
        <v>5</v>
      </c>
      <c r="N94" s="92"/>
      <c r="O94" s="92"/>
      <c r="P94" s="93"/>
      <c r="Q94" s="86">
        <v>3</v>
      </c>
      <c r="R94" s="86">
        <v>26</v>
      </c>
      <c r="S94" s="90">
        <f t="shared" si="15"/>
        <v>0.7553191489361702</v>
      </c>
      <c r="T94" s="76">
        <f t="shared" si="20"/>
        <v>71</v>
      </c>
    </row>
    <row r="95" spans="1:20" s="81" customFormat="1" ht="21" customHeight="1" hidden="1" outlineLevel="1">
      <c r="A95" s="88" t="s">
        <v>168</v>
      </c>
      <c r="B95" s="91" t="s">
        <v>169</v>
      </c>
      <c r="C95" s="85">
        <v>95</v>
      </c>
      <c r="D95" s="92">
        <v>15</v>
      </c>
      <c r="E95" s="92">
        <v>80</v>
      </c>
      <c r="F95" s="92"/>
      <c r="G95" s="92"/>
      <c r="H95" s="85">
        <v>95</v>
      </c>
      <c r="I95" s="85">
        <v>89</v>
      </c>
      <c r="J95" s="92">
        <v>74</v>
      </c>
      <c r="K95" s="92">
        <v>1</v>
      </c>
      <c r="L95" s="92">
        <v>14</v>
      </c>
      <c r="M95" s="92"/>
      <c r="N95" s="92"/>
      <c r="O95" s="92"/>
      <c r="P95" s="93"/>
      <c r="Q95" s="86">
        <v>6</v>
      </c>
      <c r="R95" s="86">
        <v>20</v>
      </c>
      <c r="S95" s="90">
        <f t="shared" si="15"/>
        <v>0.8426966292134831</v>
      </c>
      <c r="T95" s="76">
        <f t="shared" si="20"/>
        <v>75</v>
      </c>
    </row>
    <row r="96" spans="1:20" s="81" customFormat="1" ht="21" customHeight="1" hidden="1" outlineLevel="1">
      <c r="A96" s="88" t="s">
        <v>170</v>
      </c>
      <c r="B96" s="91" t="s">
        <v>171</v>
      </c>
      <c r="C96" s="85">
        <v>136</v>
      </c>
      <c r="D96" s="92">
        <v>41</v>
      </c>
      <c r="E96" s="92">
        <v>95</v>
      </c>
      <c r="F96" s="92">
        <v>1</v>
      </c>
      <c r="G96" s="92"/>
      <c r="H96" s="85">
        <v>135</v>
      </c>
      <c r="I96" s="85">
        <v>120</v>
      </c>
      <c r="J96" s="92">
        <v>89</v>
      </c>
      <c r="K96" s="92"/>
      <c r="L96" s="92">
        <v>25</v>
      </c>
      <c r="M96" s="92">
        <v>6</v>
      </c>
      <c r="N96" s="92"/>
      <c r="O96" s="92"/>
      <c r="P96" s="93"/>
      <c r="Q96" s="86">
        <v>15</v>
      </c>
      <c r="R96" s="86">
        <v>46</v>
      </c>
      <c r="S96" s="90">
        <f t="shared" si="15"/>
        <v>0.7416666666666667</v>
      </c>
      <c r="T96" s="76">
        <f t="shared" si="20"/>
        <v>89</v>
      </c>
    </row>
    <row r="97" spans="1:20" s="81" customFormat="1" ht="21" customHeight="1" collapsed="1">
      <c r="A97" s="88" t="s">
        <v>172</v>
      </c>
      <c r="B97" s="89" t="s">
        <v>173</v>
      </c>
      <c r="C97" s="85">
        <f>D97+E97</f>
        <v>210</v>
      </c>
      <c r="D97" s="92">
        <f>SUM(D98:D99)</f>
        <v>64</v>
      </c>
      <c r="E97" s="92">
        <f>SUM(E98:E99)</f>
        <v>146</v>
      </c>
      <c r="F97" s="92">
        <f>SUM(F98:F99)</f>
        <v>5</v>
      </c>
      <c r="G97" s="92">
        <f>SUM(G98:G99)</f>
        <v>0</v>
      </c>
      <c r="H97" s="85">
        <f>C97-F97-G97</f>
        <v>205</v>
      </c>
      <c r="I97" s="85">
        <f>J97+K97+L97+M97+N97+O97+P97</f>
        <v>180</v>
      </c>
      <c r="J97" s="92">
        <f aca="true" t="shared" si="22" ref="J97:P97">SUM(J98:J99)</f>
        <v>101</v>
      </c>
      <c r="K97" s="92">
        <f t="shared" si="22"/>
        <v>2</v>
      </c>
      <c r="L97" s="92">
        <f t="shared" si="22"/>
        <v>76</v>
      </c>
      <c r="M97" s="92">
        <f t="shared" si="22"/>
        <v>1</v>
      </c>
      <c r="N97" s="92">
        <f t="shared" si="22"/>
        <v>0</v>
      </c>
      <c r="O97" s="92">
        <f t="shared" si="22"/>
        <v>0</v>
      </c>
      <c r="P97" s="92">
        <f t="shared" si="22"/>
        <v>0</v>
      </c>
      <c r="Q97" s="86">
        <f>H97-I97</f>
        <v>25</v>
      </c>
      <c r="R97" s="86">
        <f>Q97+P97+O97+N97+M97+L97</f>
        <v>102</v>
      </c>
      <c r="S97" s="90">
        <f t="shared" si="15"/>
        <v>0.5722222222222222</v>
      </c>
      <c r="T97" s="76">
        <f t="shared" si="20"/>
        <v>103</v>
      </c>
    </row>
    <row r="98" spans="1:20" ht="15" customHeight="1" hidden="1" outlineLevel="1">
      <c r="A98" s="24" t="s">
        <v>174</v>
      </c>
      <c r="B98" s="25" t="s">
        <v>175</v>
      </c>
      <c r="C98" s="22">
        <v>129</v>
      </c>
      <c r="D98" s="26">
        <v>43</v>
      </c>
      <c r="E98" s="26">
        <v>86</v>
      </c>
      <c r="F98" s="26">
        <v>4</v>
      </c>
      <c r="G98" s="26"/>
      <c r="H98" s="22">
        <v>125</v>
      </c>
      <c r="I98" s="22">
        <v>112</v>
      </c>
      <c r="J98" s="26">
        <v>55</v>
      </c>
      <c r="K98" s="26">
        <v>1</v>
      </c>
      <c r="L98" s="26">
        <v>55</v>
      </c>
      <c r="M98" s="26">
        <v>1</v>
      </c>
      <c r="N98" s="26"/>
      <c r="O98" s="26"/>
      <c r="P98" s="27"/>
      <c r="Q98" s="23">
        <v>13</v>
      </c>
      <c r="R98" s="23">
        <v>69</v>
      </c>
      <c r="S98" s="28">
        <f t="shared" si="15"/>
        <v>0.5</v>
      </c>
      <c r="T98" s="21">
        <f t="shared" si="20"/>
        <v>56</v>
      </c>
    </row>
    <row r="99" spans="1:20" ht="15" customHeight="1" hidden="1" outlineLevel="1">
      <c r="A99" s="24" t="s">
        <v>176</v>
      </c>
      <c r="B99" s="25" t="s">
        <v>177</v>
      </c>
      <c r="C99" s="22">
        <v>81</v>
      </c>
      <c r="D99" s="26">
        <v>21</v>
      </c>
      <c r="E99" s="26">
        <v>60</v>
      </c>
      <c r="F99" s="26">
        <v>1</v>
      </c>
      <c r="G99" s="26"/>
      <c r="H99" s="22">
        <v>80</v>
      </c>
      <c r="I99" s="22">
        <v>68</v>
      </c>
      <c r="J99" s="26">
        <v>46</v>
      </c>
      <c r="K99" s="26">
        <v>1</v>
      </c>
      <c r="L99" s="26">
        <v>21</v>
      </c>
      <c r="M99" s="26"/>
      <c r="N99" s="26"/>
      <c r="O99" s="26"/>
      <c r="P99" s="27"/>
      <c r="Q99" s="23">
        <v>12</v>
      </c>
      <c r="R99" s="23">
        <v>33</v>
      </c>
      <c r="S99" s="28">
        <f t="shared" si="15"/>
        <v>0.6911764705882353</v>
      </c>
      <c r="T99" s="21">
        <f t="shared" si="20"/>
        <v>47</v>
      </c>
    </row>
    <row r="100" spans="1:20" ht="15" customHeight="1" collapsed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5"/>
      <c r="T100" s="21"/>
    </row>
    <row r="101" spans="1:19" s="38" customFormat="1" ht="18.75">
      <c r="A101" s="97" t="s">
        <v>178</v>
      </c>
      <c r="B101" s="97"/>
      <c r="C101" s="97"/>
      <c r="D101" s="97"/>
      <c r="E101" s="97"/>
      <c r="F101" s="37"/>
      <c r="G101" s="37"/>
      <c r="H101" s="37"/>
      <c r="I101" s="37"/>
      <c r="J101" s="37"/>
      <c r="K101" s="37"/>
      <c r="L101" s="96" t="s">
        <v>179</v>
      </c>
      <c r="M101" s="96"/>
      <c r="N101" s="96"/>
      <c r="O101" s="96"/>
      <c r="P101" s="96"/>
      <c r="Q101" s="96"/>
      <c r="R101" s="96"/>
      <c r="S101" s="96"/>
    </row>
    <row r="102" spans="1:19" s="38" customFormat="1" ht="18.75">
      <c r="A102" s="36"/>
      <c r="B102" s="37"/>
      <c r="C102" s="37"/>
      <c r="D102" s="37"/>
      <c r="E102" s="37"/>
      <c r="F102" s="37"/>
      <c r="G102" s="37"/>
      <c r="H102" s="39"/>
      <c r="I102" s="37"/>
      <c r="J102" s="37"/>
      <c r="K102" s="37"/>
      <c r="L102" s="96" t="s">
        <v>180</v>
      </c>
      <c r="M102" s="96"/>
      <c r="N102" s="96"/>
      <c r="O102" s="96"/>
      <c r="P102" s="96"/>
      <c r="Q102" s="96"/>
      <c r="R102" s="96"/>
      <c r="S102" s="96"/>
    </row>
    <row r="103" spans="1:19" s="38" customFormat="1" ht="18.7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40"/>
    </row>
    <row r="104" spans="1:19" s="38" customFormat="1" ht="18.7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40"/>
    </row>
    <row r="105" spans="1:19" s="38" customFormat="1" ht="18.7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40"/>
    </row>
    <row r="106" spans="1:19" s="38" customFormat="1" ht="18.75">
      <c r="A106" s="97" t="s">
        <v>181</v>
      </c>
      <c r="B106" s="97"/>
      <c r="C106" s="97"/>
      <c r="D106" s="97"/>
      <c r="E106" s="97"/>
      <c r="F106" s="37"/>
      <c r="G106" s="37"/>
      <c r="H106" s="37"/>
      <c r="I106" s="37"/>
      <c r="J106" s="37"/>
      <c r="K106" s="37"/>
      <c r="L106" s="96" t="s">
        <v>34</v>
      </c>
      <c r="M106" s="96"/>
      <c r="N106" s="96"/>
      <c r="O106" s="96"/>
      <c r="P106" s="96"/>
      <c r="Q106" s="96"/>
      <c r="R106" s="96"/>
      <c r="S106" s="96"/>
    </row>
    <row r="107" spans="1:19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5"/>
    </row>
    <row r="108" spans="1:19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5"/>
    </row>
    <row r="109" spans="1:19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5"/>
    </row>
    <row r="110" spans="1:19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5"/>
    </row>
    <row r="111" spans="1:19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5"/>
    </row>
    <row r="112" spans="1:19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5"/>
    </row>
    <row r="113" spans="1:1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5"/>
    </row>
    <row r="114" spans="1:1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5"/>
    </row>
    <row r="115" spans="1:1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5"/>
    </row>
    <row r="116" spans="1:1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5"/>
    </row>
    <row r="117" spans="1:1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5"/>
    </row>
    <row r="118" spans="1:1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5"/>
    </row>
    <row r="119" spans="1:1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5"/>
    </row>
    <row r="120" spans="1:1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5"/>
    </row>
    <row r="121" spans="1:1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5"/>
    </row>
    <row r="122" spans="1:1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5"/>
    </row>
    <row r="123" spans="1:1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5"/>
    </row>
    <row r="124" spans="1:1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5"/>
    </row>
    <row r="125" spans="1:1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5"/>
    </row>
    <row r="126" spans="1:1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5"/>
    </row>
    <row r="127" spans="1:1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5"/>
    </row>
    <row r="128" spans="1:1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5"/>
    </row>
    <row r="129" spans="1:1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5"/>
    </row>
  </sheetData>
  <sheetProtection/>
  <mergeCells count="37">
    <mergeCell ref="P2:S2"/>
    <mergeCell ref="P4:S4"/>
    <mergeCell ref="Q7:Q10"/>
    <mergeCell ref="S6:S10"/>
    <mergeCell ref="H6:Q6"/>
    <mergeCell ref="J9:J10"/>
    <mergeCell ref="R6:R10"/>
    <mergeCell ref="I8:I10"/>
    <mergeCell ref="N9:N10"/>
    <mergeCell ref="P9:P10"/>
    <mergeCell ref="E1:O1"/>
    <mergeCell ref="E2:O2"/>
    <mergeCell ref="E3:O3"/>
    <mergeCell ref="K9:K10"/>
    <mergeCell ref="C6:E6"/>
    <mergeCell ref="A2:D2"/>
    <mergeCell ref="A3:D3"/>
    <mergeCell ref="E9:E10"/>
    <mergeCell ref="F6:F10"/>
    <mergeCell ref="M9:M10"/>
    <mergeCell ref="A106:E106"/>
    <mergeCell ref="L101:S101"/>
    <mergeCell ref="L102:S102"/>
    <mergeCell ref="L106:S106"/>
    <mergeCell ref="A101:E101"/>
    <mergeCell ref="A12:B12"/>
    <mergeCell ref="D9:D10"/>
    <mergeCell ref="A11:B11"/>
    <mergeCell ref="A6:B10"/>
    <mergeCell ref="D7:E8"/>
    <mergeCell ref="C7:C10"/>
    <mergeCell ref="J8:P8"/>
    <mergeCell ref="I7:P7"/>
    <mergeCell ref="O9:O10"/>
    <mergeCell ref="G6:G10"/>
    <mergeCell ref="L9:L10"/>
    <mergeCell ref="H7:H10"/>
  </mergeCells>
  <printOptions/>
  <pageMargins left="0.2362204724409449" right="0" top="0" bottom="0" header="0.5118110236220472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2017-04-03T08:36:45Z</cp:lastPrinted>
  <dcterms:created xsi:type="dcterms:W3CDTF">2017-04-03T08:35:28Z</dcterms:created>
  <dcterms:modified xsi:type="dcterms:W3CDTF">2017-04-03T08:38:23Z</dcterms:modified>
  <cp:category/>
  <cp:version/>
  <cp:contentType/>
  <cp:contentStatus/>
</cp:coreProperties>
</file>